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570" windowHeight="7980"/>
  </bookViews>
  <sheets>
    <sheet name="Лист1" sheetId="1" r:id="rId1"/>
  </sheets>
  <definedNames>
    <definedName name="_xlnm.Print_Titles" localSheetId="0">Лист1!$9:$13</definedName>
    <definedName name="_xlnm.Print_Area" localSheetId="0">Лист1!$A$1:$P$79</definedName>
  </definedNames>
  <calcPr calcId="124519"/>
</workbook>
</file>

<file path=xl/calcChain.xml><?xml version="1.0" encoding="utf-8"?>
<calcChain xmlns="http://schemas.openxmlformats.org/spreadsheetml/2006/main">
  <c r="J126" i="1"/>
  <c r="J106"/>
  <c r="J107" s="1"/>
  <c r="J108" s="1"/>
  <c r="E126"/>
  <c r="K108"/>
  <c r="L108"/>
  <c r="M108"/>
  <c r="N108"/>
  <c r="O108"/>
  <c r="F107"/>
  <c r="G107"/>
  <c r="H107"/>
  <c r="I107"/>
  <c r="K107"/>
  <c r="L107"/>
  <c r="M107"/>
  <c r="N107"/>
  <c r="O107"/>
  <c r="E107"/>
  <c r="E106"/>
  <c r="E115"/>
  <c r="O88"/>
  <c r="O87"/>
  <c r="E55"/>
  <c r="E54"/>
  <c r="F39"/>
  <c r="P106" l="1"/>
  <c r="P107" s="1"/>
  <c r="J39"/>
  <c r="J38"/>
  <c r="L91" l="1"/>
  <c r="F58" l="1"/>
  <c r="F50"/>
  <c r="F49"/>
  <c r="F48"/>
  <c r="F45"/>
  <c r="F44"/>
  <c r="F43"/>
  <c r="F19" l="1"/>
  <c r="F84" s="1"/>
  <c r="F91"/>
  <c r="F24" l="1"/>
  <c r="F23"/>
  <c r="J46" l="1"/>
  <c r="J47"/>
  <c r="J48"/>
  <c r="J49"/>
  <c r="K45"/>
  <c r="F72"/>
  <c r="F90"/>
  <c r="G90"/>
  <c r="H90"/>
  <c r="I90"/>
  <c r="K90"/>
  <c r="L90"/>
  <c r="M90"/>
  <c r="N90"/>
  <c r="O90"/>
  <c r="K83"/>
  <c r="L83"/>
  <c r="M83"/>
  <c r="N83"/>
  <c r="O83"/>
  <c r="I83"/>
  <c r="H83"/>
  <c r="G83"/>
  <c r="F66"/>
  <c r="F65" s="1"/>
  <c r="G66"/>
  <c r="G65" s="1"/>
  <c r="H66"/>
  <c r="H65" s="1"/>
  <c r="I66"/>
  <c r="I65" s="1"/>
  <c r="J66"/>
  <c r="J65" s="1"/>
  <c r="K66"/>
  <c r="L66"/>
  <c r="L65" s="1"/>
  <c r="M66"/>
  <c r="M65" s="1"/>
  <c r="N66"/>
  <c r="N65" s="1"/>
  <c r="O66"/>
  <c r="O65" s="1"/>
  <c r="F63"/>
  <c r="G63"/>
  <c r="H63"/>
  <c r="H62" s="1"/>
  <c r="I63"/>
  <c r="J63"/>
  <c r="K63"/>
  <c r="L63"/>
  <c r="L62" s="1"/>
  <c r="M63"/>
  <c r="N63"/>
  <c r="O63"/>
  <c r="E67"/>
  <c r="K65"/>
  <c r="E64"/>
  <c r="E63" s="1"/>
  <c r="E62" s="1"/>
  <c r="N62" l="1"/>
  <c r="O62"/>
  <c r="G62"/>
  <c r="F62"/>
  <c r="P64"/>
  <c r="P67"/>
  <c r="P66" s="1"/>
  <c r="P65" s="1"/>
  <c r="E66"/>
  <c r="E65" s="1"/>
  <c r="K62"/>
  <c r="J62"/>
  <c r="I62"/>
  <c r="M62"/>
  <c r="J45"/>
  <c r="R66" l="1"/>
  <c r="R67"/>
  <c r="R64"/>
  <c r="P63"/>
  <c r="P62" s="1"/>
  <c r="R62" s="1"/>
  <c r="R65"/>
  <c r="J55"/>
  <c r="P55" s="1"/>
  <c r="R55" s="1"/>
  <c r="J54"/>
  <c r="P54" s="1"/>
  <c r="R54" s="1"/>
  <c r="R63" l="1"/>
  <c r="I92"/>
  <c r="G92"/>
  <c r="H92"/>
  <c r="H42"/>
  <c r="I42"/>
  <c r="E61"/>
  <c r="J32"/>
  <c r="P61" l="1"/>
  <c r="R61" s="1"/>
  <c r="O91"/>
  <c r="L15"/>
  <c r="M15"/>
  <c r="N15"/>
  <c r="M91"/>
  <c r="N91"/>
  <c r="J37"/>
  <c r="J91" l="1"/>
  <c r="F92"/>
  <c r="F42"/>
  <c r="E34"/>
  <c r="J31"/>
  <c r="O15" l="1"/>
  <c r="J19"/>
  <c r="O14" l="1"/>
  <c r="J15"/>
  <c r="E42"/>
  <c r="H85" l="1"/>
  <c r="I85"/>
  <c r="L85"/>
  <c r="M85"/>
  <c r="N85"/>
  <c r="O85"/>
  <c r="J34"/>
  <c r="J25"/>
  <c r="J36"/>
  <c r="K91"/>
  <c r="J16"/>
  <c r="J83" s="1"/>
  <c r="E47"/>
  <c r="P47" s="1"/>
  <c r="F85"/>
  <c r="E33"/>
  <c r="P33" s="1"/>
  <c r="F17"/>
  <c r="F83" s="1"/>
  <c r="E83" s="1"/>
  <c r="G91"/>
  <c r="H91"/>
  <c r="I91"/>
  <c r="J44"/>
  <c r="K85"/>
  <c r="I69"/>
  <c r="F69"/>
  <c r="G69"/>
  <c r="H69"/>
  <c r="J69"/>
  <c r="K69"/>
  <c r="L69"/>
  <c r="M69"/>
  <c r="N69"/>
  <c r="O69"/>
  <c r="E70"/>
  <c r="E72"/>
  <c r="P34" l="1"/>
  <c r="J90"/>
  <c r="K15"/>
  <c r="E69"/>
  <c r="G85"/>
  <c r="G42"/>
  <c r="E39"/>
  <c r="P39" s="1"/>
  <c r="E31"/>
  <c r="P31" l="1"/>
  <c r="E92" l="1"/>
  <c r="J92"/>
  <c r="K92"/>
  <c r="L92"/>
  <c r="M92"/>
  <c r="N92"/>
  <c r="O92"/>
  <c r="N14"/>
  <c r="M14"/>
  <c r="K14"/>
  <c r="I15"/>
  <c r="J14" l="1"/>
  <c r="L14"/>
  <c r="I14"/>
  <c r="E40"/>
  <c r="P40" s="1"/>
  <c r="E17"/>
  <c r="P17" s="1"/>
  <c r="G89" l="1"/>
  <c r="H89"/>
  <c r="I89"/>
  <c r="K89"/>
  <c r="L89"/>
  <c r="M89"/>
  <c r="N89"/>
  <c r="O89"/>
  <c r="E93"/>
  <c r="E68"/>
  <c r="F89"/>
  <c r="J30"/>
  <c r="J89" s="1"/>
  <c r="E30"/>
  <c r="P30" l="1"/>
  <c r="F15"/>
  <c r="H15"/>
  <c r="H14" s="1"/>
  <c r="G15"/>
  <c r="G14" s="1"/>
  <c r="E24"/>
  <c r="E19"/>
  <c r="G87"/>
  <c r="H87"/>
  <c r="I87"/>
  <c r="J87"/>
  <c r="K87"/>
  <c r="L87"/>
  <c r="M87"/>
  <c r="N87"/>
  <c r="R74"/>
  <c r="G88"/>
  <c r="H88"/>
  <c r="I88"/>
  <c r="J88"/>
  <c r="K88"/>
  <c r="L88"/>
  <c r="M88"/>
  <c r="N88"/>
  <c r="F68"/>
  <c r="G68"/>
  <c r="H68"/>
  <c r="I68"/>
  <c r="J68"/>
  <c r="L68"/>
  <c r="M68"/>
  <c r="N68"/>
  <c r="O68"/>
  <c r="K68"/>
  <c r="K42"/>
  <c r="K41" s="1"/>
  <c r="L42"/>
  <c r="M42"/>
  <c r="M41" s="1"/>
  <c r="N42"/>
  <c r="N41" s="1"/>
  <c r="O42"/>
  <c r="O41" s="1"/>
  <c r="G41"/>
  <c r="H41"/>
  <c r="I41"/>
  <c r="F41"/>
  <c r="E44"/>
  <c r="E45"/>
  <c r="E46"/>
  <c r="E48"/>
  <c r="E49"/>
  <c r="E50"/>
  <c r="E51"/>
  <c r="E52"/>
  <c r="E53"/>
  <c r="E56"/>
  <c r="E57"/>
  <c r="E58"/>
  <c r="E59"/>
  <c r="E60"/>
  <c r="E43"/>
  <c r="E18"/>
  <c r="E20"/>
  <c r="P20" s="1"/>
  <c r="E21"/>
  <c r="P21" s="1"/>
  <c r="E22"/>
  <c r="E25"/>
  <c r="E26"/>
  <c r="E27"/>
  <c r="P27" s="1"/>
  <c r="E28"/>
  <c r="P28" s="1"/>
  <c r="E29"/>
  <c r="P29" s="1"/>
  <c r="E32"/>
  <c r="E35"/>
  <c r="P35" s="1"/>
  <c r="R35" s="1"/>
  <c r="E36"/>
  <c r="P36" s="1"/>
  <c r="E37"/>
  <c r="E38"/>
  <c r="P38" s="1"/>
  <c r="E16"/>
  <c r="P16" s="1"/>
  <c r="E23"/>
  <c r="O73" l="1"/>
  <c r="K73"/>
  <c r="E90"/>
  <c r="M73"/>
  <c r="N73"/>
  <c r="G73"/>
  <c r="I73"/>
  <c r="H73"/>
  <c r="P37"/>
  <c r="P91" s="1"/>
  <c r="P32"/>
  <c r="P90" s="1"/>
  <c r="J42"/>
  <c r="P89"/>
  <c r="R28"/>
  <c r="R36"/>
  <c r="P25"/>
  <c r="R25" s="1"/>
  <c r="E41"/>
  <c r="R38"/>
  <c r="P23"/>
  <c r="R23" s="1"/>
  <c r="P26"/>
  <c r="R26" s="1"/>
  <c r="P18"/>
  <c r="L41"/>
  <c r="L73" s="1"/>
  <c r="R29"/>
  <c r="R27"/>
  <c r="P24"/>
  <c r="F87"/>
  <c r="E87" s="1"/>
  <c r="P22"/>
  <c r="R22" s="1"/>
  <c r="R20"/>
  <c r="R21"/>
  <c r="P19"/>
  <c r="R19" s="1"/>
  <c r="R16"/>
  <c r="J53"/>
  <c r="J85" s="1"/>
  <c r="R37" l="1"/>
  <c r="J41"/>
  <c r="J73" s="1"/>
  <c r="P42"/>
  <c r="R42" s="1"/>
  <c r="R32"/>
  <c r="P53"/>
  <c r="R53" s="1"/>
  <c r="F14"/>
  <c r="F73" s="1"/>
  <c r="E15"/>
  <c r="P15" s="1"/>
  <c r="P84"/>
  <c r="R24"/>
  <c r="R18"/>
  <c r="G84"/>
  <c r="H84"/>
  <c r="I84"/>
  <c r="J84"/>
  <c r="K84"/>
  <c r="L84"/>
  <c r="M84"/>
  <c r="N84"/>
  <c r="O84"/>
  <c r="F93"/>
  <c r="G93"/>
  <c r="H93"/>
  <c r="I93"/>
  <c r="J93"/>
  <c r="K93"/>
  <c r="L93"/>
  <c r="M93"/>
  <c r="N93"/>
  <c r="O93"/>
  <c r="F88"/>
  <c r="E88" s="1"/>
  <c r="E91"/>
  <c r="E89"/>
  <c r="G86"/>
  <c r="H86"/>
  <c r="I86"/>
  <c r="J86"/>
  <c r="K86"/>
  <c r="L86"/>
  <c r="M86"/>
  <c r="N86"/>
  <c r="O86"/>
  <c r="F86"/>
  <c r="K95" l="1"/>
  <c r="L95"/>
  <c r="E86"/>
  <c r="J95"/>
  <c r="I95"/>
  <c r="I108" s="1"/>
  <c r="O95"/>
  <c r="G95"/>
  <c r="G108" s="1"/>
  <c r="N95"/>
  <c r="R15"/>
  <c r="E14"/>
  <c r="E73" s="1"/>
  <c r="H95"/>
  <c r="H108" s="1"/>
  <c r="F95"/>
  <c r="F108" s="1"/>
  <c r="R91"/>
  <c r="M95"/>
  <c r="E85"/>
  <c r="R90"/>
  <c r="E84"/>
  <c r="P14" l="1"/>
  <c r="E95"/>
  <c r="E108" s="1"/>
  <c r="P72"/>
  <c r="P92" s="1"/>
  <c r="P71"/>
  <c r="P70"/>
  <c r="P60"/>
  <c r="P88" s="1"/>
  <c r="P59"/>
  <c r="R59" s="1"/>
  <c r="P58"/>
  <c r="P57"/>
  <c r="R57" s="1"/>
  <c r="P56"/>
  <c r="P52"/>
  <c r="P51"/>
  <c r="R51" s="1"/>
  <c r="P50"/>
  <c r="R50" s="1"/>
  <c r="P49"/>
  <c r="R49" s="1"/>
  <c r="P48"/>
  <c r="R48" s="1"/>
  <c r="P46"/>
  <c r="R46" s="1"/>
  <c r="P45"/>
  <c r="R45" s="1"/>
  <c r="P44"/>
  <c r="P43"/>
  <c r="P41"/>
  <c r="R41" s="1"/>
  <c r="P99" l="1"/>
  <c r="P83"/>
  <c r="R83" s="1"/>
  <c r="R52"/>
  <c r="P85"/>
  <c r="R85" s="1"/>
  <c r="R88"/>
  <c r="R60"/>
  <c r="P86"/>
  <c r="R86" s="1"/>
  <c r="R58"/>
  <c r="P69"/>
  <c r="R70"/>
  <c r="R43"/>
  <c r="R56"/>
  <c r="P87"/>
  <c r="R87" s="1"/>
  <c r="P93"/>
  <c r="R93" s="1"/>
  <c r="R71"/>
  <c r="R72"/>
  <c r="R44"/>
  <c r="R89"/>
  <c r="R84"/>
  <c r="P95" l="1"/>
  <c r="P68"/>
  <c r="P73" s="1"/>
  <c r="R69"/>
  <c r="N97"/>
  <c r="M97"/>
  <c r="H97"/>
  <c r="G97"/>
  <c r="O97"/>
  <c r="J97"/>
  <c r="F97"/>
  <c r="I97"/>
  <c r="L97"/>
  <c r="K97"/>
  <c r="Q92" l="1"/>
  <c r="P108"/>
  <c r="Q91"/>
  <c r="R68"/>
  <c r="E97"/>
  <c r="Q87"/>
  <c r="Q93"/>
  <c r="R92"/>
  <c r="Q83"/>
  <c r="Q90"/>
  <c r="Q89"/>
  <c r="Q84"/>
  <c r="Q103"/>
  <c r="Q85"/>
  <c r="Q86"/>
  <c r="Q88"/>
  <c r="P97" l="1"/>
  <c r="R73"/>
  <c r="R95"/>
</calcChain>
</file>

<file path=xl/sharedStrings.xml><?xml version="1.0" encoding="utf-8"?>
<sst xmlns="http://schemas.openxmlformats.org/spreadsheetml/2006/main" count="260" uniqueCount="210">
  <si>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</si>
  <si>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</si>
  <si>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</si>
  <si>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</si>
  <si>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</si>
  <si>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</si>
  <si>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</si>
  <si>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</si>
  <si>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</si>
  <si>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</si>
  <si>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</si>
  <si>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</si>
  <si>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</si>
  <si>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</si>
  <si>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</si>
  <si>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</si>
  <si>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</si>
  <si>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Галицинівська сільська рада</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</si>
  <si>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</si>
  <si>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</si>
  <si>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</si>
  <si>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</si>
  <si>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</si>
  <si>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</si>
  <si>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</si>
  <si>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</si>
  <si>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</si>
  <si>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</si>
  <si>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</si>
  <si>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</si>
  <si>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</si>
  <si>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0113191</t>
  </si>
  <si>
    <t>1030</t>
  </si>
  <si>
    <t>3191</t>
  </si>
  <si>
    <t>Інші видатки на соціальний захист ветеранів війни та праці</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</si>
  <si>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</si>
  <si>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</si>
  <si>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</si>
  <si>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</si>
  <si>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</si>
  <si>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</si>
  <si>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</si>
  <si>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</si>
  <si>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0114082</t>
  </si>
  <si>
    <t>0829</t>
  </si>
  <si>
    <t>4082</t>
  </si>
  <si>
    <t>Інші заходи в галузі культури і мистецтва</t>
  </si>
  <si>
    <t>0116013</t>
  </si>
  <si>
    <t>0620</t>
  </si>
  <si>
    <t>6013</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</si>
  <si>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</si>
  <si>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</si>
  <si>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</si>
  <si>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</si>
  <si>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</si>
  <si>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</si>
  <si>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</si>
  <si>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0117370</t>
  </si>
  <si>
    <t>0490</t>
  </si>
  <si>
    <t>7370</t>
  </si>
  <si>
    <t>Реалізація інших заходів щодо соціально-економічного розвитку територій</t>
  </si>
  <si>
    <t>0117680</t>
  </si>
  <si>
    <t>7680</t>
  </si>
  <si>
    <t>Членські внески до асоціацій органів місцевого самоврядування</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</si>
  <si>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</si>
  <si>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</si>
  <si>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</si>
  <si>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</si>
  <si>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</si>
  <si>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</si>
  <si>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</si>
  <si>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0118340</t>
  </si>
  <si>
    <t>0540</t>
  </si>
  <si>
    <t>8340</t>
  </si>
  <si>
    <t>Природоохоронні заходи за рахунок цільових фондів</t>
  </si>
  <si>
    <t>0600000</t>
  </si>
  <si>
    <t>Відділ освіти, культури, молоді та спорту Галицинівської сільської ради</t>
  </si>
  <si>
    <t>0610000</t>
  </si>
  <si>
    <t>0610160</t>
  </si>
  <si>
    <t>0160</t>
  </si>
  <si>
    <t>Керівництво і управління у відповідній сфері у містах (місті Києві), селищах, селах, територіальних громадах</t>
  </si>
  <si>
    <t>0611010</t>
  </si>
  <si>
    <t>0910</t>
  </si>
  <si>
    <t>1010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</si>
  <si>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</si>
  <si>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</si>
  <si>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</si>
  <si>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</si>
  <si>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</si>
  <si>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</si>
  <si>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</si>
  <si>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</si>
  <si>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</si>
  <si>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</si>
  <si>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1070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</si>
  <si>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</si>
  <si>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</si>
  <si>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</si>
  <si>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</si>
  <si>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</si>
  <si>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</si>
  <si>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</si>
  <si>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</si>
  <si>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</si>
  <si>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</si>
  <si>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</si>
  <si>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</si>
  <si>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</si>
  <si>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</si>
  <si>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0613133</t>
  </si>
  <si>
    <t>1040</t>
  </si>
  <si>
    <t>3133</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</si>
  <si>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</si>
  <si>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</si>
  <si>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</si>
  <si>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0614060</t>
  </si>
  <si>
    <t>0828</t>
  </si>
  <si>
    <t>4060</t>
  </si>
  <si>
    <t>Забезпечення діяльності палаців i будинків культури, клубів, центрів дозвілля та iнших клубних закладів</t>
  </si>
  <si>
    <t>0614082</t>
  </si>
  <si>
    <t>0615061</t>
  </si>
  <si>
    <t>0810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</si>
  <si>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</si>
  <si>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</si>
  <si>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3700000</t>
  </si>
  <si>
    <t>Фінансовий відділ Галицинівської сільської ради</t>
  </si>
  <si>
    <t>3710000</t>
  </si>
  <si>
    <t>3710160</t>
  </si>
  <si>
    <t>3718710</t>
  </si>
  <si>
    <t>0133</t>
  </si>
  <si>
    <t>8710</t>
  </si>
  <si>
    <t>Резервний фонд місцевого бюджету</t>
  </si>
  <si>
    <t>3719770</t>
  </si>
  <si>
    <t>0180</t>
  </si>
  <si>
    <t>9770</t>
  </si>
  <si>
    <t>Інші субвенції з місцевого бюджету</t>
  </si>
  <si>
    <t>X</t>
  </si>
  <si>
    <t>УСЬОГО</t>
  </si>
  <si>
    <t>1451200000</t>
  </si>
  <si>
    <t>(код бюджету)</t>
  </si>
  <si>
    <t>0100</t>
  </si>
  <si>
    <t>державне управління</t>
  </si>
  <si>
    <t>охорона здоров"я</t>
  </si>
  <si>
    <t>освіта</t>
  </si>
  <si>
    <t>культура</t>
  </si>
  <si>
    <t>соц.захист</t>
  </si>
  <si>
    <t>ЖКГ</t>
  </si>
  <si>
    <t>Інші</t>
  </si>
  <si>
    <t>Трансферти</t>
  </si>
  <si>
    <t>резервний фонд</t>
  </si>
  <si>
    <t>Фізкультура і спорт</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</si>
  <si>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республіканського та районного значення Автономної Республіки Крим, міських, селищних, сільських рад, районних рад у містах)</t>
  </si>
  <si>
    <t>0611152</t>
  </si>
  <si>
    <t>1152</t>
  </si>
  <si>
    <t xml:space="preserve"> Забезпечення діяльності інклюзивно-ресурсних центрів за рахунок субвенції з місцевого бюджету на здійснення переданих видатків у сфері освіти за рахунок коштів освітньої субвенції</t>
  </si>
  <si>
    <t>0113050</t>
  </si>
  <si>
    <t>3050</t>
  </si>
  <si>
    <t>Пільгове медичне обслуговування осіб, які постраждали внаслідок Чорнобильської катастрофи</t>
  </si>
  <si>
    <t>0113090</t>
  </si>
  <si>
    <t>3090</t>
  </si>
  <si>
    <t>Видатки на поховання учасників бойових дій та осіб з інвалідністю внаслідок війни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</si>
  <si>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</si>
  <si>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</si>
  <si>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</si>
  <si>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</si>
  <si>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</si>
  <si>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</si>
  <si>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0110180</t>
  </si>
  <si>
    <t>Інша діяльність у сфері державного управління</t>
  </si>
  <si>
    <t>0119800</t>
  </si>
  <si>
    <t>9800</t>
  </si>
  <si>
    <t>Субвенція з місцевого бюджету державному бюджету на виконання програм соціально-економічного розвитку регіонів</t>
  </si>
  <si>
    <t>бюджет</t>
  </si>
  <si>
    <t>доходи бюджет</t>
  </si>
  <si>
    <t>джерела</t>
  </si>
  <si>
    <t>0117130</t>
  </si>
  <si>
    <t>0421</t>
  </si>
  <si>
    <t>Здійснення заходів із землеустрою</t>
  </si>
  <si>
    <t>0118500</t>
  </si>
  <si>
    <t>Нерозподілені трансферти з державного бюджету</t>
  </si>
  <si>
    <t>0117611</t>
  </si>
  <si>
    <t>Забезпечення нагальних потреб функціонування держави в умовах воєнного стану</t>
  </si>
  <si>
    <t>0611061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</si>
  <si>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</si>
  <si>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0117670</t>
  </si>
  <si>
    <t>7670</t>
  </si>
  <si>
    <t>Внески до статутного капіталу суб`єктів господарювання</t>
  </si>
  <si>
    <t>0619770</t>
  </si>
  <si>
    <t xml:space="preserve">Сільський голова </t>
  </si>
  <si>
    <t>Іван НАЗАР</t>
  </si>
  <si>
    <t>до рішення  Галицинівської сільської  ради</t>
  </si>
  <si>
    <t>Додаток 3</t>
  </si>
  <si>
    <t>0810160</t>
  </si>
  <si>
    <t>0800000</t>
  </si>
  <si>
    <t>0810000</t>
  </si>
  <si>
    <t>Відділ соціального захисту Галицинівської сільської ради</t>
  </si>
  <si>
    <t>0900000</t>
  </si>
  <si>
    <t>0910000</t>
  </si>
  <si>
    <t>0910160</t>
  </si>
  <si>
    <t>Служба у справах дітей  Галицинівської сільської ради</t>
  </si>
  <si>
    <t>Забезпечення молодіжними центрами соціального становлення та розвитку молоді та інші заходи у сфері молодіжної політики</t>
  </si>
  <si>
    <t>видатків  сільського бюджету  на 2025 рік</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</si>
  <si>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</si>
  <si>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</si>
  <si>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</si>
  <si>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</si>
  <si>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зміни січень</t>
  </si>
  <si>
    <t>зі змінами</t>
  </si>
  <si>
    <t>перевірка</t>
  </si>
  <si>
    <t>від    15.01.2025 року   №  1</t>
  </si>
</sst>
</file>

<file path=xl/styles.xml><?xml version="1.0" encoding="utf-8"?>
<styleSheet xmlns="http://schemas.openxmlformats.org/spreadsheetml/2006/main">
  <fonts count="11">
    <font>
      <sz val="10"/>
      <color theme="1"/>
      <name val="Calibri"/>
      <family val="2"/>
      <charset val="1"/>
      <scheme val="minor"/>
    </font>
    <font>
      <sz val="10"/>
      <color theme="1"/>
      <name val="Times New Roman"/>
      <family val="1"/>
      <charset val="204"/>
    </font>
    <font>
      <sz val="8"/>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sz val="10"/>
      <color theme="1"/>
      <name val="Calibri"/>
      <family val="2"/>
      <charset val="204"/>
      <scheme val="minor"/>
    </font>
    <font>
      <b/>
      <sz val="11"/>
      <color theme="1"/>
      <name val="Times New Roman"/>
      <family val="1"/>
      <charset val="204"/>
    </font>
    <font>
      <b/>
      <sz val="14"/>
      <color theme="1"/>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4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49" fontId="3" fillId="0" borderId="2" xfId="0" applyNumberFormat="1" applyFont="1" applyBorder="1"/>
    <xf numFmtId="0" fontId="3" fillId="0" borderId="2" xfId="0" applyFont="1" applyBorder="1"/>
    <xf numFmtId="4" fontId="3" fillId="0" borderId="2" xfId="0" applyNumberFormat="1" applyFont="1" applyBorder="1"/>
    <xf numFmtId="4" fontId="1" fillId="0" borderId="0" xfId="0" applyNumberFormat="1" applyFont="1"/>
    <xf numFmtId="2" fontId="3" fillId="0" borderId="2" xfId="0" applyNumberFormat="1" applyFont="1" applyBorder="1"/>
    <xf numFmtId="2" fontId="1" fillId="0" borderId="0" xfId="0" applyNumberFormat="1" applyFont="1"/>
    <xf numFmtId="49" fontId="4" fillId="0" borderId="2" xfId="0"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 fontId="4" fillId="0" borderId="2" xfId="0" quotePrefix="1" applyNumberFormat="1" applyFont="1" applyBorder="1" applyAlignment="1">
      <alignment vertical="center" wrapText="1"/>
    </xf>
    <xf numFmtId="4" fontId="4" fillId="2" borderId="2" xfId="0" applyNumberFormat="1" applyFont="1" applyFill="1" applyBorder="1" applyAlignment="1">
      <alignment vertical="center" wrapText="1"/>
    </xf>
    <xf numFmtId="4" fontId="4" fillId="3" borderId="2" xfId="0" applyNumberFormat="1" applyFont="1" applyFill="1" applyBorder="1" applyAlignment="1">
      <alignment vertical="center" wrapText="1"/>
    </xf>
    <xf numFmtId="4" fontId="4" fillId="0" borderId="2" xfId="0" applyNumberFormat="1" applyFont="1" applyBorder="1" applyAlignment="1">
      <alignment vertical="center" wrapText="1"/>
    </xf>
    <xf numFmtId="0" fontId="5" fillId="0" borderId="2" xfId="0" quotePrefix="1"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0" quotePrefix="1" applyNumberFormat="1" applyFont="1" applyBorder="1" applyAlignment="1">
      <alignment vertical="center" wrapText="1"/>
    </xf>
    <xf numFmtId="4" fontId="5" fillId="2" borderId="2" xfId="0" applyNumberFormat="1" applyFont="1" applyFill="1" applyBorder="1" applyAlignment="1">
      <alignment vertical="center" wrapText="1"/>
    </xf>
    <xf numFmtId="0" fontId="4" fillId="0" borderId="2" xfId="0" quotePrefix="1" applyFont="1" applyBorder="1" applyAlignment="1">
      <alignment horizontal="center" vertical="center" wrapText="1"/>
    </xf>
    <xf numFmtId="4" fontId="4" fillId="0" borderId="2" xfId="0" quotePrefix="1"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5" fillId="2" borderId="2" xfId="0" quotePrefix="1" applyNumberFormat="1" applyFont="1" applyFill="1" applyBorder="1" applyAlignment="1">
      <alignment vertical="center" wrapText="1"/>
    </xf>
    <xf numFmtId="0" fontId="4" fillId="0" borderId="0" xfId="0" applyFont="1"/>
    <xf numFmtId="0" fontId="1" fillId="0" borderId="0" xfId="0" applyFont="1"/>
    <xf numFmtId="4" fontId="1" fillId="0" borderId="0" xfId="0" applyNumberFormat="1" applyFont="1"/>
    <xf numFmtId="4" fontId="3" fillId="0" borderId="2" xfId="0" applyNumberFormat="1" applyFont="1" applyBorder="1"/>
    <xf numFmtId="49" fontId="6" fillId="0" borderId="2" xfId="0" applyNumberFormat="1" applyFont="1" applyBorder="1" applyAlignment="1">
      <alignment horizontal="center" vertical="center" wrapText="1"/>
    </xf>
    <xf numFmtId="0" fontId="6" fillId="0" borderId="2" xfId="0" quotePrefix="1" applyFont="1" applyBorder="1" applyAlignment="1">
      <alignment horizontal="center" vertical="center" wrapText="1"/>
    </xf>
    <xf numFmtId="4" fontId="6" fillId="0" borderId="2" xfId="0" quotePrefix="1" applyNumberFormat="1" applyFont="1" applyBorder="1" applyAlignment="1">
      <alignment vertical="center" wrapText="1"/>
    </xf>
    <xf numFmtId="4" fontId="8" fillId="2" borderId="2" xfId="0" applyNumberFormat="1" applyFont="1" applyFill="1" applyBorder="1" applyAlignment="1">
      <alignment vertical="center" wrapText="1"/>
    </xf>
    <xf numFmtId="0" fontId="3" fillId="0" borderId="0" xfId="0" applyFont="1"/>
    <xf numFmtId="49" fontId="5" fillId="0" borderId="2" xfId="0" quotePrefix="1" applyNumberFormat="1" applyFont="1" applyBorder="1" applyAlignment="1">
      <alignment horizontal="center" vertical="center" wrapText="1"/>
    </xf>
    <xf numFmtId="0" fontId="10" fillId="0" borderId="0" xfId="0" applyFont="1"/>
    <xf numFmtId="0" fontId="9" fillId="0" borderId="0" xfId="0" applyFont="1" applyAlignment="1">
      <alignment horizontal="left"/>
    </xf>
    <xf numFmtId="0" fontId="9" fillId="0" borderId="0" xfId="0" applyFont="1" applyAlignment="1">
      <alignment horizontal="center"/>
    </xf>
    <xf numFmtId="0" fontId="10" fillId="0" borderId="0" xfId="0" applyFont="1" applyAlignment="1">
      <alignment horizont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5" fillId="0" borderId="1" xfId="0" quotePrefix="1" applyFont="1" applyBorder="1" applyAlignment="1">
      <alignment horizontal="center"/>
    </xf>
    <xf numFmtId="0" fontId="2" fillId="0" borderId="1" xfId="0" applyFont="1" applyBorder="1" applyAlignment="1">
      <alignment horizontal="center"/>
    </xf>
  </cellXfs>
  <cellStyles count="2">
    <cellStyle name="Обычный" xfId="0" builtinId="0"/>
    <cellStyle name="Обычный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126"/>
  <sheetViews>
    <sheetView tabSelected="1" view="pageBreakPreview" zoomScaleSheetLayoutView="100" workbookViewId="0">
      <selection activeCell="M4" sqref="M4"/>
    </sheetView>
  </sheetViews>
  <sheetFormatPr defaultRowHeight="12.75"/>
  <cols>
    <col min="1" max="3" width="12" style="1" customWidth="1"/>
    <col min="4" max="4" width="40.7109375" style="1" customWidth="1"/>
    <col min="5" max="5" width="19.28515625" style="1" customWidth="1"/>
    <col min="6" max="6" width="16.85546875" style="1" customWidth="1"/>
    <col min="7" max="7" width="17.7109375" style="1" customWidth="1"/>
    <col min="8" max="8" width="14.85546875" style="1" customWidth="1"/>
    <col min="9" max="9" width="16" style="1" customWidth="1"/>
    <col min="10" max="10" width="15.5703125" style="1" customWidth="1"/>
    <col min="11" max="11" width="15" style="1" customWidth="1"/>
    <col min="12" max="14" width="13.7109375" style="1" customWidth="1"/>
    <col min="15" max="15" width="15.5703125" style="1" customWidth="1"/>
    <col min="16" max="16" width="16.5703125" style="1" customWidth="1"/>
    <col min="17" max="16384" width="9.140625" style="1"/>
  </cols>
  <sheetData>
    <row r="1" spans="1:18" ht="15">
      <c r="M1" s="37" t="s">
        <v>191</v>
      </c>
    </row>
    <row r="2" spans="1:18" ht="15">
      <c r="M2" s="37" t="s">
        <v>190</v>
      </c>
    </row>
    <row r="3" spans="1:18" ht="15">
      <c r="M3" s="37" t="s">
        <v>209</v>
      </c>
      <c r="O3" s="37"/>
    </row>
    <row r="4" spans="1:18" s="29" customFormat="1" ht="15.75"/>
    <row r="5" spans="1:18" s="29" customFormat="1" ht="18.75">
      <c r="A5" s="41" t="s">
        <v>0</v>
      </c>
      <c r="B5" s="42"/>
      <c r="C5" s="42"/>
      <c r="D5" s="42"/>
      <c r="E5" s="42"/>
      <c r="F5" s="42"/>
      <c r="G5" s="42"/>
      <c r="H5" s="42"/>
      <c r="I5" s="42"/>
      <c r="J5" s="42"/>
      <c r="K5" s="42"/>
      <c r="L5" s="42"/>
      <c r="M5" s="42"/>
      <c r="N5" s="42"/>
      <c r="O5" s="42"/>
      <c r="P5" s="42"/>
    </row>
    <row r="6" spans="1:18" s="29" customFormat="1" ht="18.75">
      <c r="A6" s="41" t="s">
        <v>201</v>
      </c>
      <c r="B6" s="42"/>
      <c r="C6" s="42"/>
      <c r="D6" s="42"/>
      <c r="E6" s="42"/>
      <c r="F6" s="42"/>
      <c r="G6" s="42"/>
      <c r="H6" s="42"/>
      <c r="I6" s="42"/>
      <c r="J6" s="42"/>
      <c r="K6" s="42"/>
      <c r="L6" s="42"/>
      <c r="M6" s="42"/>
      <c r="N6" s="42"/>
      <c r="O6" s="42"/>
      <c r="P6" s="42"/>
    </row>
    <row r="7" spans="1:18" ht="15.75">
      <c r="A7" s="46" t="s">
        <v>138</v>
      </c>
      <c r="B7" s="46"/>
      <c r="C7" s="2"/>
      <c r="D7" s="2"/>
      <c r="E7" s="2"/>
      <c r="F7" s="2"/>
      <c r="G7" s="2"/>
      <c r="H7" s="2"/>
      <c r="I7" s="2"/>
      <c r="J7" s="2"/>
      <c r="K7" s="2"/>
      <c r="L7" s="2"/>
      <c r="M7" s="2"/>
      <c r="N7" s="2"/>
      <c r="O7" s="2"/>
      <c r="P7" s="2"/>
    </row>
    <row r="8" spans="1:18">
      <c r="A8" s="47" t="s">
        <v>139</v>
      </c>
      <c r="B8" s="47"/>
      <c r="P8" s="3" t="s">
        <v>1</v>
      </c>
    </row>
    <row r="9" spans="1:18">
      <c r="A9" s="43" t="s">
        <v>2</v>
      </c>
      <c r="B9" s="43" t="s">
        <v>3</v>
      </c>
      <c r="C9" s="43" t="s">
        <v>4</v>
      </c>
      <c r="D9" s="44" t="s">
        <v>5</v>
      </c>
      <c r="E9" s="44" t="s">
        <v>6</v>
      </c>
      <c r="F9" s="44"/>
      <c r="G9" s="44"/>
      <c r="H9" s="44"/>
      <c r="I9" s="44"/>
      <c r="J9" s="44" t="s">
        <v>13</v>
      </c>
      <c r="K9" s="44"/>
      <c r="L9" s="44"/>
      <c r="M9" s="44"/>
      <c r="N9" s="44"/>
      <c r="O9" s="44"/>
      <c r="P9" s="45" t="s">
        <v>15</v>
      </c>
    </row>
    <row r="10" spans="1:18">
      <c r="A10" s="44"/>
      <c r="B10" s="44"/>
      <c r="C10" s="44"/>
      <c r="D10" s="44"/>
      <c r="E10" s="45" t="s">
        <v>7</v>
      </c>
      <c r="F10" s="44" t="s">
        <v>8</v>
      </c>
      <c r="G10" s="44" t="s">
        <v>9</v>
      </c>
      <c r="H10" s="44"/>
      <c r="I10" s="44" t="s">
        <v>12</v>
      </c>
      <c r="J10" s="45" t="s">
        <v>7</v>
      </c>
      <c r="K10" s="44" t="s">
        <v>14</v>
      </c>
      <c r="L10" s="44" t="s">
        <v>8</v>
      </c>
      <c r="M10" s="44" t="s">
        <v>9</v>
      </c>
      <c r="N10" s="44"/>
      <c r="O10" s="44" t="s">
        <v>12</v>
      </c>
      <c r="P10" s="44"/>
    </row>
    <row r="11" spans="1:18">
      <c r="A11" s="44"/>
      <c r="B11" s="44"/>
      <c r="C11" s="44"/>
      <c r="D11" s="44"/>
      <c r="E11" s="44"/>
      <c r="F11" s="44"/>
      <c r="G11" s="44" t="s">
        <v>10</v>
      </c>
      <c r="H11" s="44" t="s">
        <v>11</v>
      </c>
      <c r="I11" s="44"/>
      <c r="J11" s="44"/>
      <c r="K11" s="44"/>
      <c r="L11" s="44"/>
      <c r="M11" s="44" t="s">
        <v>10</v>
      </c>
      <c r="N11" s="44" t="s">
        <v>11</v>
      </c>
      <c r="O11" s="44"/>
      <c r="P11" s="44"/>
    </row>
    <row r="12" spans="1:18" ht="44.25" customHeight="1">
      <c r="A12" s="44"/>
      <c r="B12" s="44"/>
      <c r="C12" s="44"/>
      <c r="D12" s="44"/>
      <c r="E12" s="44"/>
      <c r="F12" s="44"/>
      <c r="G12" s="44"/>
      <c r="H12" s="44"/>
      <c r="I12" s="44"/>
      <c r="J12" s="44"/>
      <c r="K12" s="44"/>
      <c r="L12" s="44"/>
      <c r="M12" s="44"/>
      <c r="N12" s="44"/>
      <c r="O12" s="44"/>
      <c r="P12" s="44"/>
    </row>
    <row r="13" spans="1:18">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8" ht="15.75">
      <c r="A14" s="18" t="s">
        <v>16</v>
      </c>
      <c r="B14" s="19"/>
      <c r="C14" s="20"/>
      <c r="D14" s="21" t="s">
        <v>17</v>
      </c>
      <c r="E14" s="22">
        <f>E15</f>
        <v>111877999</v>
      </c>
      <c r="F14" s="22">
        <f t="shared" ref="F14:N14" si="0">F15</f>
        <v>109477999</v>
      </c>
      <c r="G14" s="22">
        <f t="shared" si="0"/>
        <v>31141613</v>
      </c>
      <c r="H14" s="22">
        <f t="shared" si="0"/>
        <v>4217233</v>
      </c>
      <c r="I14" s="22">
        <f t="shared" si="0"/>
        <v>2400000</v>
      </c>
      <c r="J14" s="22">
        <f t="shared" si="0"/>
        <v>1756000</v>
      </c>
      <c r="K14" s="22">
        <f t="shared" si="0"/>
        <v>300000</v>
      </c>
      <c r="L14" s="22">
        <f t="shared" si="0"/>
        <v>0</v>
      </c>
      <c r="M14" s="22">
        <f t="shared" si="0"/>
        <v>0</v>
      </c>
      <c r="N14" s="22">
        <f t="shared" si="0"/>
        <v>0</v>
      </c>
      <c r="O14" s="22">
        <f>O15</f>
        <v>1756000</v>
      </c>
      <c r="P14" s="22">
        <f>E14+J14</f>
        <v>113633999</v>
      </c>
    </row>
    <row r="15" spans="1:18" ht="141.75">
      <c r="A15" s="18" t="s">
        <v>18</v>
      </c>
      <c r="B15" s="19"/>
      <c r="C15" s="20"/>
      <c r="D15" s="21" t="s">
        <v>151</v>
      </c>
      <c r="E15" s="22">
        <f>F15+I15</f>
        <v>111877999</v>
      </c>
      <c r="F15" s="22">
        <f>SUM(F16:F40)</f>
        <v>109477999</v>
      </c>
      <c r="G15" s="22">
        <f>SUM(G16:G40)</f>
        <v>31141613</v>
      </c>
      <c r="H15" s="22">
        <f>SUM(H16:H40)</f>
        <v>4217233</v>
      </c>
      <c r="I15" s="22">
        <f>SUM(I16:I40)</f>
        <v>2400000</v>
      </c>
      <c r="J15" s="22">
        <f>L15+O15</f>
        <v>1756000</v>
      </c>
      <c r="K15" s="22">
        <f>SUM(K16:K40)</f>
        <v>300000</v>
      </c>
      <c r="L15" s="22">
        <f>SUM(L16:L40)</f>
        <v>0</v>
      </c>
      <c r="M15" s="22">
        <f>SUM(M16:M40)</f>
        <v>0</v>
      </c>
      <c r="N15" s="22">
        <f>SUM(N16:N40)</f>
        <v>0</v>
      </c>
      <c r="O15" s="22">
        <f>SUM(O16:O40)</f>
        <v>1756000</v>
      </c>
      <c r="P15" s="22">
        <f>J15+E15</f>
        <v>113633999</v>
      </c>
      <c r="R15" s="31">
        <f>E15+J15-P15</f>
        <v>0</v>
      </c>
    </row>
    <row r="16" spans="1:18" ht="94.5">
      <c r="A16" s="23" t="s">
        <v>19</v>
      </c>
      <c r="B16" s="23" t="s">
        <v>21</v>
      </c>
      <c r="C16" s="24" t="s">
        <v>20</v>
      </c>
      <c r="D16" s="14" t="s">
        <v>22</v>
      </c>
      <c r="E16" s="15">
        <f>F16+I16</f>
        <v>33181460</v>
      </c>
      <c r="F16" s="17">
        <v>33181460</v>
      </c>
      <c r="G16" s="17">
        <v>23392482</v>
      </c>
      <c r="H16" s="17">
        <v>2277118</v>
      </c>
      <c r="I16" s="17"/>
      <c r="J16" s="15">
        <f>L16+O16</f>
        <v>0</v>
      </c>
      <c r="K16" s="17"/>
      <c r="L16" s="17"/>
      <c r="M16" s="17"/>
      <c r="N16" s="17"/>
      <c r="O16" s="17"/>
      <c r="P16" s="15">
        <f>J16+E16</f>
        <v>33181460</v>
      </c>
      <c r="R16" s="31">
        <f t="shared" ref="R16:R74" si="1">E16+J16-P16</f>
        <v>0</v>
      </c>
    </row>
    <row r="17" spans="1:18" s="30" customFormat="1" ht="31.5" hidden="1">
      <c r="A17" s="23" t="s">
        <v>167</v>
      </c>
      <c r="B17" s="23" t="s">
        <v>133</v>
      </c>
      <c r="C17" s="24" t="s">
        <v>129</v>
      </c>
      <c r="D17" s="14" t="s">
        <v>168</v>
      </c>
      <c r="E17" s="15">
        <f>F17+I17</f>
        <v>0</v>
      </c>
      <c r="F17" s="17">
        <f>1330000-1330000</f>
        <v>0</v>
      </c>
      <c r="G17" s="17"/>
      <c r="H17" s="17"/>
      <c r="I17" s="17"/>
      <c r="J17" s="15"/>
      <c r="K17" s="17"/>
      <c r="L17" s="17"/>
      <c r="M17" s="17"/>
      <c r="N17" s="17"/>
      <c r="O17" s="17"/>
      <c r="P17" s="15">
        <f>J17+E17</f>
        <v>0</v>
      </c>
      <c r="R17" s="31"/>
    </row>
    <row r="18" spans="1:18" ht="63">
      <c r="A18" s="23" t="s">
        <v>23</v>
      </c>
      <c r="B18" s="23" t="s">
        <v>25</v>
      </c>
      <c r="C18" s="24" t="s">
        <v>24</v>
      </c>
      <c r="D18" s="14" t="s">
        <v>26</v>
      </c>
      <c r="E18" s="15">
        <f t="shared" ref="E18:E40" si="2">F18+I18</f>
        <v>651743</v>
      </c>
      <c r="F18" s="17">
        <v>651743</v>
      </c>
      <c r="G18" s="17"/>
      <c r="H18" s="17"/>
      <c r="I18" s="17"/>
      <c r="J18" s="15">
        <v>0</v>
      </c>
      <c r="K18" s="17"/>
      <c r="L18" s="17"/>
      <c r="M18" s="17"/>
      <c r="N18" s="17"/>
      <c r="O18" s="17"/>
      <c r="P18" s="15">
        <f t="shared" ref="P18:P40" si="3">J18+E18</f>
        <v>651743</v>
      </c>
      <c r="R18" s="31">
        <f t="shared" si="1"/>
        <v>0</v>
      </c>
    </row>
    <row r="19" spans="1:18" ht="31.5">
      <c r="A19" s="23" t="s">
        <v>27</v>
      </c>
      <c r="B19" s="23" t="s">
        <v>29</v>
      </c>
      <c r="C19" s="24" t="s">
        <v>28</v>
      </c>
      <c r="D19" s="14" t="s">
        <v>30</v>
      </c>
      <c r="E19" s="15">
        <f t="shared" si="2"/>
        <v>5413067</v>
      </c>
      <c r="F19" s="17">
        <f>4813067+600000</f>
        <v>5413067</v>
      </c>
      <c r="G19" s="17"/>
      <c r="H19" s="17"/>
      <c r="I19" s="17"/>
      <c r="J19" s="15">
        <f>L19+O19</f>
        <v>300000</v>
      </c>
      <c r="K19" s="17">
        <v>300000</v>
      </c>
      <c r="L19" s="17"/>
      <c r="M19" s="17"/>
      <c r="N19" s="17"/>
      <c r="O19" s="17">
        <v>300000</v>
      </c>
      <c r="P19" s="15">
        <f t="shared" si="3"/>
        <v>5713067</v>
      </c>
      <c r="R19" s="31">
        <f t="shared" si="1"/>
        <v>0</v>
      </c>
    </row>
    <row r="20" spans="1:18" s="30" customFormat="1" ht="47.25">
      <c r="A20" s="23" t="s">
        <v>155</v>
      </c>
      <c r="B20" s="23" t="s">
        <v>156</v>
      </c>
      <c r="C20" s="24" t="s">
        <v>94</v>
      </c>
      <c r="D20" s="14" t="s">
        <v>157</v>
      </c>
      <c r="E20" s="15">
        <f t="shared" si="2"/>
        <v>1400</v>
      </c>
      <c r="F20" s="17">
        <v>1400</v>
      </c>
      <c r="G20" s="17"/>
      <c r="H20" s="17"/>
      <c r="I20" s="17"/>
      <c r="J20" s="15">
        <v>0</v>
      </c>
      <c r="K20" s="17"/>
      <c r="L20" s="17"/>
      <c r="M20" s="17"/>
      <c r="N20" s="17"/>
      <c r="O20" s="17"/>
      <c r="P20" s="15">
        <f t="shared" si="3"/>
        <v>1400</v>
      </c>
      <c r="R20" s="31">
        <f t="shared" si="1"/>
        <v>0</v>
      </c>
    </row>
    <row r="21" spans="1:18" s="30" customFormat="1" ht="47.25">
      <c r="A21" s="23" t="s">
        <v>158</v>
      </c>
      <c r="B21" s="23" t="s">
        <v>159</v>
      </c>
      <c r="C21" s="24" t="s">
        <v>32</v>
      </c>
      <c r="D21" s="14" t="s">
        <v>160</v>
      </c>
      <c r="E21" s="15">
        <f t="shared" si="2"/>
        <v>9444</v>
      </c>
      <c r="F21" s="17">
        <v>9444</v>
      </c>
      <c r="G21" s="17"/>
      <c r="H21" s="17"/>
      <c r="I21" s="17"/>
      <c r="J21" s="15">
        <v>0</v>
      </c>
      <c r="K21" s="17"/>
      <c r="L21" s="17"/>
      <c r="M21" s="17"/>
      <c r="N21" s="17"/>
      <c r="O21" s="17"/>
      <c r="P21" s="15">
        <f t="shared" si="3"/>
        <v>9444</v>
      </c>
      <c r="R21" s="31">
        <f t="shared" si="1"/>
        <v>0</v>
      </c>
    </row>
    <row r="22" spans="1:18" s="30" customFormat="1" ht="78.75">
      <c r="A22" s="23" t="s">
        <v>161</v>
      </c>
      <c r="B22" s="23" t="s">
        <v>162</v>
      </c>
      <c r="C22" s="24" t="s">
        <v>83</v>
      </c>
      <c r="D22" s="14" t="s">
        <v>163</v>
      </c>
      <c r="E22" s="15">
        <f t="shared" si="2"/>
        <v>3800</v>
      </c>
      <c r="F22" s="17">
        <v>3800</v>
      </c>
      <c r="G22" s="17"/>
      <c r="H22" s="17"/>
      <c r="I22" s="17"/>
      <c r="J22" s="15">
        <v>0</v>
      </c>
      <c r="K22" s="17"/>
      <c r="L22" s="17"/>
      <c r="M22" s="17"/>
      <c r="N22" s="17"/>
      <c r="O22" s="17"/>
      <c r="P22" s="15">
        <f t="shared" si="3"/>
        <v>3800</v>
      </c>
      <c r="R22" s="31">
        <f t="shared" si="1"/>
        <v>0</v>
      </c>
    </row>
    <row r="23" spans="1:18" ht="36.75" customHeight="1">
      <c r="A23" s="23" t="s">
        <v>31</v>
      </c>
      <c r="B23" s="23" t="s">
        <v>33</v>
      </c>
      <c r="C23" s="24" t="s">
        <v>32</v>
      </c>
      <c r="D23" s="14" t="s">
        <v>34</v>
      </c>
      <c r="E23" s="15">
        <f t="shared" si="2"/>
        <v>18971309</v>
      </c>
      <c r="F23" s="17">
        <f>18854800+108000+5000+3509</f>
        <v>18971309</v>
      </c>
      <c r="G23" s="17"/>
      <c r="H23" s="17"/>
      <c r="I23" s="17"/>
      <c r="J23" s="15">
        <v>0</v>
      </c>
      <c r="K23" s="17"/>
      <c r="L23" s="17"/>
      <c r="M23" s="17"/>
      <c r="N23" s="17"/>
      <c r="O23" s="17"/>
      <c r="P23" s="15">
        <f t="shared" si="3"/>
        <v>18971309</v>
      </c>
      <c r="R23" s="31">
        <f t="shared" si="1"/>
        <v>0</v>
      </c>
    </row>
    <row r="24" spans="1:18" ht="37.5" customHeight="1">
      <c r="A24" s="23" t="s">
        <v>35</v>
      </c>
      <c r="B24" s="23" t="s">
        <v>37</v>
      </c>
      <c r="C24" s="24" t="s">
        <v>36</v>
      </c>
      <c r="D24" s="14" t="s">
        <v>38</v>
      </c>
      <c r="E24" s="15">
        <f t="shared" si="2"/>
        <v>1206918</v>
      </c>
      <c r="F24" s="17">
        <f>1199900+7018</f>
        <v>1206918</v>
      </c>
      <c r="G24" s="17"/>
      <c r="H24" s="17"/>
      <c r="I24" s="17"/>
      <c r="J24" s="15">
        <v>0</v>
      </c>
      <c r="K24" s="17"/>
      <c r="L24" s="17"/>
      <c r="M24" s="17"/>
      <c r="N24" s="17"/>
      <c r="O24" s="17"/>
      <c r="P24" s="15">
        <f t="shared" si="3"/>
        <v>1206918</v>
      </c>
      <c r="R24" s="31">
        <f t="shared" si="1"/>
        <v>0</v>
      </c>
    </row>
    <row r="25" spans="1:18" ht="24.75" customHeight="1">
      <c r="A25" s="23" t="s">
        <v>39</v>
      </c>
      <c r="B25" s="23" t="s">
        <v>41</v>
      </c>
      <c r="C25" s="24" t="s">
        <v>40</v>
      </c>
      <c r="D25" s="14" t="s">
        <v>42</v>
      </c>
      <c r="E25" s="15">
        <f t="shared" si="2"/>
        <v>2134205</v>
      </c>
      <c r="F25" s="17">
        <v>2134205</v>
      </c>
      <c r="G25" s="17">
        <v>1552766</v>
      </c>
      <c r="H25" s="17">
        <v>154945</v>
      </c>
      <c r="I25" s="17"/>
      <c r="J25" s="15">
        <f>L25+O25</f>
        <v>0</v>
      </c>
      <c r="K25" s="17"/>
      <c r="L25" s="17"/>
      <c r="M25" s="17"/>
      <c r="N25" s="17"/>
      <c r="O25" s="17"/>
      <c r="P25" s="15">
        <f t="shared" si="3"/>
        <v>2134205</v>
      </c>
      <c r="R25" s="31">
        <f t="shared" si="1"/>
        <v>0</v>
      </c>
    </row>
    <row r="26" spans="1:18" ht="34.5" customHeight="1">
      <c r="A26" s="23" t="s">
        <v>43</v>
      </c>
      <c r="B26" s="23" t="s">
        <v>45</v>
      </c>
      <c r="C26" s="24" t="s">
        <v>44</v>
      </c>
      <c r="D26" s="14" t="s">
        <v>46</v>
      </c>
      <c r="E26" s="15">
        <f t="shared" si="2"/>
        <v>700000</v>
      </c>
      <c r="F26" s="17">
        <v>700000</v>
      </c>
      <c r="G26" s="17"/>
      <c r="H26" s="17"/>
      <c r="I26" s="17"/>
      <c r="J26" s="15">
        <v>0</v>
      </c>
      <c r="K26" s="17"/>
      <c r="L26" s="17"/>
      <c r="M26" s="17"/>
      <c r="N26" s="17"/>
      <c r="O26" s="17"/>
      <c r="P26" s="15">
        <f t="shared" si="3"/>
        <v>700000</v>
      </c>
      <c r="R26" s="31">
        <f t="shared" si="1"/>
        <v>0</v>
      </c>
    </row>
    <row r="27" spans="1:18" ht="37.5" customHeight="1">
      <c r="A27" s="23" t="s">
        <v>47</v>
      </c>
      <c r="B27" s="23" t="s">
        <v>49</v>
      </c>
      <c r="C27" s="24" t="s">
        <v>48</v>
      </c>
      <c r="D27" s="14" t="s">
        <v>50</v>
      </c>
      <c r="E27" s="15">
        <f t="shared" si="2"/>
        <v>10000000</v>
      </c>
      <c r="F27" s="17">
        <v>10000000</v>
      </c>
      <c r="G27" s="17"/>
      <c r="H27" s="17"/>
      <c r="I27" s="17"/>
      <c r="J27" s="15">
        <v>0</v>
      </c>
      <c r="K27" s="17"/>
      <c r="L27" s="17"/>
      <c r="M27" s="17"/>
      <c r="N27" s="17"/>
      <c r="O27" s="17"/>
      <c r="P27" s="15">
        <f t="shared" si="3"/>
        <v>10000000</v>
      </c>
      <c r="R27" s="31">
        <f t="shared" si="1"/>
        <v>0</v>
      </c>
    </row>
    <row r="28" spans="1:18" ht="71.25" customHeight="1">
      <c r="A28" s="23" t="s">
        <v>51</v>
      </c>
      <c r="B28" s="23" t="s">
        <v>52</v>
      </c>
      <c r="C28" s="24" t="s">
        <v>48</v>
      </c>
      <c r="D28" s="14" t="s">
        <v>53</v>
      </c>
      <c r="E28" s="15">
        <f t="shared" si="2"/>
        <v>12245655</v>
      </c>
      <c r="F28" s="17">
        <v>12245655</v>
      </c>
      <c r="G28" s="17"/>
      <c r="H28" s="17"/>
      <c r="I28" s="17"/>
      <c r="J28" s="15">
        <v>0</v>
      </c>
      <c r="K28" s="17"/>
      <c r="L28" s="17"/>
      <c r="M28" s="17"/>
      <c r="N28" s="17"/>
      <c r="O28" s="17"/>
      <c r="P28" s="15">
        <f t="shared" si="3"/>
        <v>12245655</v>
      </c>
      <c r="R28" s="31">
        <f t="shared" si="1"/>
        <v>0</v>
      </c>
    </row>
    <row r="29" spans="1:18" ht="38.25" customHeight="1">
      <c r="A29" s="23" t="s">
        <v>54</v>
      </c>
      <c r="B29" s="23" t="s">
        <v>55</v>
      </c>
      <c r="C29" s="24" t="s">
        <v>48</v>
      </c>
      <c r="D29" s="14" t="s">
        <v>56</v>
      </c>
      <c r="E29" s="15">
        <f t="shared" si="2"/>
        <v>11628947</v>
      </c>
      <c r="F29" s="17">
        <v>11628947</v>
      </c>
      <c r="G29" s="17"/>
      <c r="H29" s="17">
        <v>1599000</v>
      </c>
      <c r="I29" s="17"/>
      <c r="J29" s="15">
        <v>0</v>
      </c>
      <c r="K29" s="17"/>
      <c r="L29" s="17"/>
      <c r="M29" s="17"/>
      <c r="N29" s="17"/>
      <c r="O29" s="17"/>
      <c r="P29" s="15">
        <f t="shared" si="3"/>
        <v>11628947</v>
      </c>
      <c r="R29" s="31">
        <f t="shared" si="1"/>
        <v>0</v>
      </c>
    </row>
    <row r="30" spans="1:18" s="30" customFormat="1" ht="173.25">
      <c r="A30" s="33" t="s">
        <v>164</v>
      </c>
      <c r="B30" s="34">
        <v>6071</v>
      </c>
      <c r="C30" s="33" t="s">
        <v>165</v>
      </c>
      <c r="D30" s="35" t="s">
        <v>166</v>
      </c>
      <c r="E30" s="15">
        <f t="shared" si="2"/>
        <v>2400000</v>
      </c>
      <c r="F30" s="16"/>
      <c r="G30" s="17"/>
      <c r="H30" s="17"/>
      <c r="I30" s="16">
        <v>2400000</v>
      </c>
      <c r="J30" s="15">
        <f t="shared" ref="J30:J31" si="4">L30+O30</f>
        <v>0</v>
      </c>
      <c r="K30" s="17"/>
      <c r="L30" s="17"/>
      <c r="M30" s="17"/>
      <c r="N30" s="17"/>
      <c r="O30" s="17"/>
      <c r="P30" s="15">
        <f t="shared" ref="P30:P31" si="5">E30+J30</f>
        <v>2400000</v>
      </c>
      <c r="R30" s="31"/>
    </row>
    <row r="31" spans="1:18" s="30" customFormat="1" ht="15.75">
      <c r="A31" s="33" t="s">
        <v>175</v>
      </c>
      <c r="B31" s="34">
        <v>7130</v>
      </c>
      <c r="C31" s="33" t="s">
        <v>176</v>
      </c>
      <c r="D31" s="35" t="s">
        <v>177</v>
      </c>
      <c r="E31" s="15">
        <f t="shared" si="2"/>
        <v>200000</v>
      </c>
      <c r="F31" s="16">
        <v>200000</v>
      </c>
      <c r="G31" s="17"/>
      <c r="H31" s="17"/>
      <c r="I31" s="17"/>
      <c r="J31" s="15">
        <f t="shared" si="4"/>
        <v>0</v>
      </c>
      <c r="K31" s="17"/>
      <c r="L31" s="17"/>
      <c r="M31" s="17"/>
      <c r="N31" s="17"/>
      <c r="O31" s="17"/>
      <c r="P31" s="15">
        <f t="shared" si="5"/>
        <v>200000</v>
      </c>
      <c r="R31" s="31"/>
    </row>
    <row r="32" spans="1:18" ht="39.75" customHeight="1">
      <c r="A32" s="23" t="s">
        <v>57</v>
      </c>
      <c r="B32" s="23" t="s">
        <v>59</v>
      </c>
      <c r="C32" s="24" t="s">
        <v>58</v>
      </c>
      <c r="D32" s="14" t="s">
        <v>60</v>
      </c>
      <c r="E32" s="15">
        <f t="shared" si="2"/>
        <v>1150000</v>
      </c>
      <c r="F32" s="17">
        <v>1150000</v>
      </c>
      <c r="G32" s="17"/>
      <c r="H32" s="17"/>
      <c r="I32" s="17"/>
      <c r="J32" s="15">
        <f>L32+O32</f>
        <v>0</v>
      </c>
      <c r="K32" s="17"/>
      <c r="L32" s="17"/>
      <c r="M32" s="17"/>
      <c r="N32" s="17"/>
      <c r="O32" s="17"/>
      <c r="P32" s="15">
        <f t="shared" si="3"/>
        <v>1150000</v>
      </c>
      <c r="R32" s="31">
        <f t="shared" si="1"/>
        <v>0</v>
      </c>
    </row>
    <row r="33" spans="1:18" s="30" customFormat="1" ht="53.25" customHeight="1">
      <c r="A33" s="23" t="s">
        <v>180</v>
      </c>
      <c r="B33" s="23">
        <v>7611</v>
      </c>
      <c r="C33" s="24" t="s">
        <v>58</v>
      </c>
      <c r="D33" s="14" t="s">
        <v>181</v>
      </c>
      <c r="E33" s="15">
        <f t="shared" si="2"/>
        <v>1900000</v>
      </c>
      <c r="F33" s="17">
        <v>1900000</v>
      </c>
      <c r="G33" s="17"/>
      <c r="H33" s="17"/>
      <c r="I33" s="17"/>
      <c r="J33" s="15">
        <v>0</v>
      </c>
      <c r="K33" s="17"/>
      <c r="L33" s="17"/>
      <c r="M33" s="17"/>
      <c r="N33" s="17"/>
      <c r="O33" s="17"/>
      <c r="P33" s="15">
        <f t="shared" si="3"/>
        <v>1900000</v>
      </c>
      <c r="R33" s="31"/>
    </row>
    <row r="34" spans="1:18" s="30" customFormat="1" ht="53.25" hidden="1" customHeight="1">
      <c r="A34" s="23" t="s">
        <v>184</v>
      </c>
      <c r="B34" s="23" t="s">
        <v>185</v>
      </c>
      <c r="C34" s="24" t="s">
        <v>58</v>
      </c>
      <c r="D34" s="14" t="s">
        <v>186</v>
      </c>
      <c r="E34" s="15">
        <f t="shared" si="2"/>
        <v>0</v>
      </c>
      <c r="F34" s="17"/>
      <c r="G34" s="17"/>
      <c r="H34" s="17"/>
      <c r="I34" s="17"/>
      <c r="J34" s="15">
        <f>L34+O34</f>
        <v>0</v>
      </c>
      <c r="K34" s="17"/>
      <c r="L34" s="17"/>
      <c r="M34" s="17"/>
      <c r="N34" s="17"/>
      <c r="O34" s="17"/>
      <c r="P34" s="15">
        <f t="shared" si="3"/>
        <v>0</v>
      </c>
      <c r="R34" s="31"/>
    </row>
    <row r="35" spans="1:18" ht="37.5" customHeight="1">
      <c r="A35" s="23" t="s">
        <v>61</v>
      </c>
      <c r="B35" s="23" t="s">
        <v>62</v>
      </c>
      <c r="C35" s="24" t="s">
        <v>58</v>
      </c>
      <c r="D35" s="14" t="s">
        <v>63</v>
      </c>
      <c r="E35" s="15">
        <f t="shared" si="2"/>
        <v>8717</v>
      </c>
      <c r="F35" s="17">
        <v>8717</v>
      </c>
      <c r="G35" s="17"/>
      <c r="H35" s="17"/>
      <c r="I35" s="17"/>
      <c r="J35" s="15">
        <v>0</v>
      </c>
      <c r="K35" s="17"/>
      <c r="L35" s="17"/>
      <c r="M35" s="17"/>
      <c r="N35" s="17"/>
      <c r="O35" s="17"/>
      <c r="P35" s="15">
        <f t="shared" si="3"/>
        <v>8717</v>
      </c>
      <c r="R35" s="31">
        <f t="shared" si="1"/>
        <v>0</v>
      </c>
    </row>
    <row r="36" spans="1:18" ht="51.75" customHeight="1">
      <c r="A36" s="23" t="s">
        <v>64</v>
      </c>
      <c r="B36" s="23" t="s">
        <v>66</v>
      </c>
      <c r="C36" s="24" t="s">
        <v>65</v>
      </c>
      <c r="D36" s="14" t="s">
        <v>67</v>
      </c>
      <c r="E36" s="15">
        <f t="shared" si="2"/>
        <v>900000</v>
      </c>
      <c r="F36" s="17">
        <v>900000</v>
      </c>
      <c r="G36" s="17"/>
      <c r="H36" s="17"/>
      <c r="I36" s="17"/>
      <c r="J36" s="15">
        <f>L36+O36</f>
        <v>0</v>
      </c>
      <c r="K36" s="17"/>
      <c r="L36" s="17"/>
      <c r="M36" s="17"/>
      <c r="N36" s="17"/>
      <c r="O36" s="17"/>
      <c r="P36" s="15">
        <f t="shared" si="3"/>
        <v>900000</v>
      </c>
      <c r="R36" s="31">
        <f t="shared" si="1"/>
        <v>0</v>
      </c>
    </row>
    <row r="37" spans="1:18" ht="36.75" customHeight="1">
      <c r="A37" s="23" t="s">
        <v>68</v>
      </c>
      <c r="B37" s="23" t="s">
        <v>69</v>
      </c>
      <c r="C37" s="24" t="s">
        <v>65</v>
      </c>
      <c r="D37" s="14" t="s">
        <v>70</v>
      </c>
      <c r="E37" s="15">
        <f t="shared" si="2"/>
        <v>8859250</v>
      </c>
      <c r="F37" s="17">
        <v>8859250</v>
      </c>
      <c r="G37" s="17">
        <v>6196365</v>
      </c>
      <c r="H37" s="17">
        <v>186170</v>
      </c>
      <c r="I37" s="17"/>
      <c r="J37" s="15">
        <f>L37+O37</f>
        <v>0</v>
      </c>
      <c r="K37" s="17"/>
      <c r="L37" s="17"/>
      <c r="M37" s="17"/>
      <c r="N37" s="17"/>
      <c r="O37" s="17"/>
      <c r="P37" s="15">
        <f>J37+E37</f>
        <v>8859250</v>
      </c>
      <c r="R37" s="31">
        <f>E37+J37-P37</f>
        <v>0</v>
      </c>
    </row>
    <row r="38" spans="1:18" ht="36" customHeight="1">
      <c r="A38" s="23" t="s">
        <v>71</v>
      </c>
      <c r="B38" s="23" t="s">
        <v>73</v>
      </c>
      <c r="C38" s="24" t="s">
        <v>72</v>
      </c>
      <c r="D38" s="14" t="s">
        <v>74</v>
      </c>
      <c r="E38" s="15">
        <f t="shared" si="2"/>
        <v>0</v>
      </c>
      <c r="F38" s="17"/>
      <c r="G38" s="17"/>
      <c r="H38" s="17"/>
      <c r="I38" s="17"/>
      <c r="J38" s="15">
        <f>L38+O38</f>
        <v>1456000</v>
      </c>
      <c r="K38" s="17"/>
      <c r="L38" s="17"/>
      <c r="M38" s="17"/>
      <c r="N38" s="17"/>
      <c r="O38" s="17">
        <v>1456000</v>
      </c>
      <c r="P38" s="15">
        <f>J38+E38</f>
        <v>1456000</v>
      </c>
      <c r="R38" s="31">
        <f t="shared" si="1"/>
        <v>0</v>
      </c>
    </row>
    <row r="39" spans="1:18" s="30" customFormat="1" ht="36" customHeight="1">
      <c r="A39" s="23" t="s">
        <v>178</v>
      </c>
      <c r="B39" s="23">
        <v>8500</v>
      </c>
      <c r="C39" s="13" t="s">
        <v>133</v>
      </c>
      <c r="D39" s="14" t="s">
        <v>179</v>
      </c>
      <c r="E39" s="15">
        <f t="shared" si="2"/>
        <v>312084</v>
      </c>
      <c r="F39" s="17">
        <f>3494743+1534460-4717119</f>
        <v>312084</v>
      </c>
      <c r="G39" s="17"/>
      <c r="H39" s="17"/>
      <c r="I39" s="17"/>
      <c r="J39" s="15">
        <f>L39+O39</f>
        <v>0</v>
      </c>
      <c r="K39" s="17"/>
      <c r="L39" s="17"/>
      <c r="M39" s="17"/>
      <c r="N39" s="17"/>
      <c r="O39" s="17"/>
      <c r="P39" s="15">
        <f t="shared" si="3"/>
        <v>312084</v>
      </c>
      <c r="R39" s="31"/>
    </row>
    <row r="40" spans="1:18" s="30" customFormat="1" ht="69.75" hidden="1" customHeight="1">
      <c r="A40" s="23" t="s">
        <v>169</v>
      </c>
      <c r="B40" s="23" t="s">
        <v>170</v>
      </c>
      <c r="C40" s="24" t="s">
        <v>133</v>
      </c>
      <c r="D40" s="14" t="s">
        <v>171</v>
      </c>
      <c r="E40" s="15">
        <f t="shared" si="2"/>
        <v>0</v>
      </c>
      <c r="F40" s="17"/>
      <c r="G40" s="17"/>
      <c r="H40" s="17"/>
      <c r="I40" s="17"/>
      <c r="J40" s="15"/>
      <c r="K40" s="17"/>
      <c r="L40" s="17"/>
      <c r="M40" s="17"/>
      <c r="N40" s="17"/>
      <c r="O40" s="17"/>
      <c r="P40" s="15">
        <f t="shared" si="3"/>
        <v>0</v>
      </c>
      <c r="R40" s="31"/>
    </row>
    <row r="41" spans="1:18" ht="31.5">
      <c r="A41" s="18" t="s">
        <v>75</v>
      </c>
      <c r="B41" s="19"/>
      <c r="C41" s="20"/>
      <c r="D41" s="21" t="s">
        <v>76</v>
      </c>
      <c r="E41" s="22">
        <f>E42</f>
        <v>83298893</v>
      </c>
      <c r="F41" s="22">
        <f t="shared" ref="F41:O41" si="6">F42</f>
        <v>83298893</v>
      </c>
      <c r="G41" s="22">
        <f t="shared" si="6"/>
        <v>51621857</v>
      </c>
      <c r="H41" s="22">
        <f t="shared" si="6"/>
        <v>8235281</v>
      </c>
      <c r="I41" s="22">
        <f t="shared" si="6"/>
        <v>0</v>
      </c>
      <c r="J41" s="22">
        <f t="shared" si="6"/>
        <v>1175840</v>
      </c>
      <c r="K41" s="22">
        <f t="shared" si="6"/>
        <v>1160000</v>
      </c>
      <c r="L41" s="22">
        <f t="shared" si="6"/>
        <v>15840</v>
      </c>
      <c r="M41" s="22">
        <f t="shared" si="6"/>
        <v>0</v>
      </c>
      <c r="N41" s="22">
        <f t="shared" si="6"/>
        <v>0</v>
      </c>
      <c r="O41" s="22">
        <f t="shared" si="6"/>
        <v>1160000</v>
      </c>
      <c r="P41" s="22">
        <f t="shared" ref="P41:P72" si="7">E41+J41</f>
        <v>84474733</v>
      </c>
      <c r="R41" s="31">
        <f t="shared" si="1"/>
        <v>0</v>
      </c>
    </row>
    <row r="42" spans="1:18" ht="31.5">
      <c r="A42" s="18" t="s">
        <v>77</v>
      </c>
      <c r="B42" s="19"/>
      <c r="C42" s="20"/>
      <c r="D42" s="21" t="s">
        <v>76</v>
      </c>
      <c r="E42" s="22">
        <f>F42+I42</f>
        <v>83298893</v>
      </c>
      <c r="F42" s="22">
        <f>SUM(F43:F61)</f>
        <v>83298893</v>
      </c>
      <c r="G42" s="22">
        <f t="shared" ref="G42:I42" si="8">SUM(G43:G61)</f>
        <v>51621857</v>
      </c>
      <c r="H42" s="22">
        <f t="shared" si="8"/>
        <v>8235281</v>
      </c>
      <c r="I42" s="22">
        <f t="shared" si="8"/>
        <v>0</v>
      </c>
      <c r="J42" s="22">
        <f>L42+O42</f>
        <v>1175840</v>
      </c>
      <c r="K42" s="22">
        <f t="shared" ref="K42" si="9">SUM(K43:K60)</f>
        <v>1160000</v>
      </c>
      <c r="L42" s="22">
        <f t="shared" ref="L42" si="10">SUM(L43:L60)</f>
        <v>15840</v>
      </c>
      <c r="M42" s="22">
        <f t="shared" ref="M42" si="11">SUM(M43:M60)</f>
        <v>0</v>
      </c>
      <c r="N42" s="22">
        <f t="shared" ref="N42" si="12">SUM(N43:N60)</f>
        <v>0</v>
      </c>
      <c r="O42" s="22">
        <f t="shared" ref="O42" si="13">SUM(O43:O60)</f>
        <v>1160000</v>
      </c>
      <c r="P42" s="22">
        <f>E42+J42</f>
        <v>84474733</v>
      </c>
      <c r="R42" s="31">
        <f t="shared" si="1"/>
        <v>0</v>
      </c>
    </row>
    <row r="43" spans="1:18" ht="47.25">
      <c r="A43" s="23" t="s">
        <v>78</v>
      </c>
      <c r="B43" s="23" t="s">
        <v>79</v>
      </c>
      <c r="C43" s="24" t="s">
        <v>20</v>
      </c>
      <c r="D43" s="14" t="s">
        <v>80</v>
      </c>
      <c r="E43" s="15">
        <f>F43+I43</f>
        <v>4589007</v>
      </c>
      <c r="F43" s="17">
        <f>3954868+634139</f>
        <v>4589007</v>
      </c>
      <c r="G43" s="17">
        <v>3330959</v>
      </c>
      <c r="H43" s="17">
        <v>133280</v>
      </c>
      <c r="I43" s="17"/>
      <c r="J43" s="15">
        <v>0</v>
      </c>
      <c r="K43" s="17"/>
      <c r="L43" s="17"/>
      <c r="M43" s="17"/>
      <c r="N43" s="17"/>
      <c r="O43" s="17"/>
      <c r="P43" s="15">
        <f t="shared" si="7"/>
        <v>4589007</v>
      </c>
      <c r="R43" s="31">
        <f t="shared" si="1"/>
        <v>0</v>
      </c>
    </row>
    <row r="44" spans="1:18" ht="15.75">
      <c r="A44" s="23" t="s">
        <v>81</v>
      </c>
      <c r="B44" s="23" t="s">
        <v>83</v>
      </c>
      <c r="C44" s="24" t="s">
        <v>82</v>
      </c>
      <c r="D44" s="14" t="s">
        <v>84</v>
      </c>
      <c r="E44" s="15">
        <f t="shared" ref="E44:E60" si="14">F44+I44</f>
        <v>19150045</v>
      </c>
      <c r="F44" s="17">
        <f>16097045+3053000</f>
        <v>19150045</v>
      </c>
      <c r="G44" s="17">
        <v>12592221</v>
      </c>
      <c r="H44" s="17">
        <v>1677535</v>
      </c>
      <c r="I44" s="17"/>
      <c r="J44" s="15">
        <f>L44+O44</f>
        <v>0</v>
      </c>
      <c r="K44" s="17"/>
      <c r="L44" s="17"/>
      <c r="M44" s="17"/>
      <c r="N44" s="17"/>
      <c r="O44" s="17"/>
      <c r="P44" s="15">
        <f t="shared" si="7"/>
        <v>19150045</v>
      </c>
      <c r="R44" s="31">
        <f t="shared" si="1"/>
        <v>0</v>
      </c>
    </row>
    <row r="45" spans="1:18" ht="47.25">
      <c r="A45" s="23" t="s">
        <v>85</v>
      </c>
      <c r="B45" s="23" t="s">
        <v>87</v>
      </c>
      <c r="C45" s="24" t="s">
        <v>86</v>
      </c>
      <c r="D45" s="14" t="s">
        <v>88</v>
      </c>
      <c r="E45" s="15">
        <f t="shared" si="14"/>
        <v>23660442</v>
      </c>
      <c r="F45" s="17">
        <f>29406142-5745700</f>
        <v>23660442</v>
      </c>
      <c r="G45" s="17">
        <v>9654048</v>
      </c>
      <c r="H45" s="17">
        <v>5182100</v>
      </c>
      <c r="I45" s="17"/>
      <c r="J45" s="15">
        <f>L45+O45</f>
        <v>1160000</v>
      </c>
      <c r="K45" s="17">
        <f>O45</f>
        <v>1160000</v>
      </c>
      <c r="L45" s="17"/>
      <c r="M45" s="17"/>
      <c r="N45" s="17"/>
      <c r="O45" s="17">
        <v>1160000</v>
      </c>
      <c r="P45" s="15">
        <f t="shared" si="7"/>
        <v>24820442</v>
      </c>
      <c r="R45" s="31">
        <f t="shared" si="1"/>
        <v>0</v>
      </c>
    </row>
    <row r="46" spans="1:18" ht="47.25">
      <c r="A46" s="23" t="s">
        <v>89</v>
      </c>
      <c r="B46" s="23" t="s">
        <v>90</v>
      </c>
      <c r="C46" s="24" t="s">
        <v>86</v>
      </c>
      <c r="D46" s="14" t="s">
        <v>91</v>
      </c>
      <c r="E46" s="15">
        <f t="shared" si="14"/>
        <v>17858600</v>
      </c>
      <c r="F46" s="17">
        <v>17858600</v>
      </c>
      <c r="G46" s="17">
        <v>14638197</v>
      </c>
      <c r="H46" s="17"/>
      <c r="I46" s="17"/>
      <c r="J46" s="15">
        <f t="shared" ref="J46:J49" si="15">L46+O46</f>
        <v>0</v>
      </c>
      <c r="K46" s="17"/>
      <c r="L46" s="17"/>
      <c r="M46" s="17"/>
      <c r="N46" s="17"/>
      <c r="O46" s="17"/>
      <c r="P46" s="15">
        <f t="shared" si="7"/>
        <v>17858600</v>
      </c>
      <c r="R46" s="31">
        <f t="shared" si="1"/>
        <v>0</v>
      </c>
    </row>
    <row r="47" spans="1:18" s="30" customFormat="1" ht="189" hidden="1">
      <c r="A47" s="23" t="s">
        <v>182</v>
      </c>
      <c r="B47" s="23">
        <v>1061</v>
      </c>
      <c r="C47" s="24" t="s">
        <v>86</v>
      </c>
      <c r="D47" s="14" t="s">
        <v>183</v>
      </c>
      <c r="E47" s="15">
        <f t="shared" si="14"/>
        <v>0</v>
      </c>
      <c r="F47" s="17"/>
      <c r="G47" s="17"/>
      <c r="H47" s="17"/>
      <c r="I47" s="17"/>
      <c r="J47" s="15">
        <f t="shared" si="15"/>
        <v>0</v>
      </c>
      <c r="K47" s="17"/>
      <c r="L47" s="17"/>
      <c r="M47" s="17"/>
      <c r="N47" s="17"/>
      <c r="O47" s="17"/>
      <c r="P47" s="15">
        <f t="shared" si="7"/>
        <v>0</v>
      </c>
      <c r="R47" s="31"/>
    </row>
    <row r="48" spans="1:18" ht="47.25">
      <c r="A48" s="23" t="s">
        <v>92</v>
      </c>
      <c r="B48" s="23" t="s">
        <v>94</v>
      </c>
      <c r="C48" s="24" t="s">
        <v>93</v>
      </c>
      <c r="D48" s="14" t="s">
        <v>95</v>
      </c>
      <c r="E48" s="15">
        <f t="shared" si="14"/>
        <v>1704329</v>
      </c>
      <c r="F48" s="17">
        <f>1584329+120000</f>
        <v>1704329</v>
      </c>
      <c r="G48" s="17">
        <v>978900</v>
      </c>
      <c r="H48" s="17">
        <v>107784</v>
      </c>
      <c r="I48" s="17"/>
      <c r="J48" s="15">
        <f t="shared" si="15"/>
        <v>0</v>
      </c>
      <c r="K48" s="17"/>
      <c r="L48" s="17"/>
      <c r="M48" s="17"/>
      <c r="N48" s="17"/>
      <c r="O48" s="17"/>
      <c r="P48" s="15">
        <f t="shared" si="7"/>
        <v>1704329</v>
      </c>
      <c r="R48" s="31">
        <f t="shared" si="1"/>
        <v>0</v>
      </c>
    </row>
    <row r="49" spans="1:18" ht="31.5">
      <c r="A49" s="23" t="s">
        <v>96</v>
      </c>
      <c r="B49" s="23" t="s">
        <v>97</v>
      </c>
      <c r="C49" s="24" t="s">
        <v>93</v>
      </c>
      <c r="D49" s="14" t="s">
        <v>98</v>
      </c>
      <c r="E49" s="15">
        <f t="shared" si="14"/>
        <v>1345899</v>
      </c>
      <c r="F49" s="17">
        <f>1154399+191500</f>
        <v>1345899</v>
      </c>
      <c r="G49" s="17">
        <v>1075735</v>
      </c>
      <c r="H49" s="17"/>
      <c r="I49" s="17"/>
      <c r="J49" s="15">
        <f t="shared" si="15"/>
        <v>15840</v>
      </c>
      <c r="K49" s="17"/>
      <c r="L49" s="17">
        <v>15840</v>
      </c>
      <c r="M49" s="17"/>
      <c r="N49" s="17"/>
      <c r="O49" s="17"/>
      <c r="P49" s="15">
        <f t="shared" si="7"/>
        <v>1361739</v>
      </c>
      <c r="R49" s="31">
        <f t="shared" si="1"/>
        <v>0</v>
      </c>
    </row>
    <row r="50" spans="1:18" ht="31.5">
      <c r="A50" s="23" t="s">
        <v>99</v>
      </c>
      <c r="B50" s="23" t="s">
        <v>101</v>
      </c>
      <c r="C50" s="24" t="s">
        <v>100</v>
      </c>
      <c r="D50" s="14" t="s">
        <v>102</v>
      </c>
      <c r="E50" s="15">
        <f t="shared" si="14"/>
        <v>5060912</v>
      </c>
      <c r="F50" s="17">
        <f>4030650+1030262</f>
        <v>5060912</v>
      </c>
      <c r="G50" s="17">
        <v>3959356</v>
      </c>
      <c r="H50" s="17"/>
      <c r="I50" s="17"/>
      <c r="J50" s="15">
        <v>0</v>
      </c>
      <c r="K50" s="17"/>
      <c r="L50" s="17"/>
      <c r="M50" s="17"/>
      <c r="N50" s="17"/>
      <c r="O50" s="17"/>
      <c r="P50" s="15">
        <f t="shared" si="7"/>
        <v>5060912</v>
      </c>
      <c r="R50" s="31">
        <f t="shared" si="1"/>
        <v>0</v>
      </c>
    </row>
    <row r="51" spans="1:18" ht="15.75">
      <c r="A51" s="23" t="s">
        <v>103</v>
      </c>
      <c r="B51" s="23" t="s">
        <v>104</v>
      </c>
      <c r="C51" s="24" t="s">
        <v>100</v>
      </c>
      <c r="D51" s="14" t="s">
        <v>105</v>
      </c>
      <c r="E51" s="15">
        <f t="shared" si="14"/>
        <v>697300</v>
      </c>
      <c r="F51" s="17">
        <v>697300</v>
      </c>
      <c r="G51" s="17"/>
      <c r="H51" s="17"/>
      <c r="I51" s="17"/>
      <c r="J51" s="15">
        <v>0</v>
      </c>
      <c r="K51" s="17"/>
      <c r="L51" s="17"/>
      <c r="M51" s="17"/>
      <c r="N51" s="17"/>
      <c r="O51" s="17"/>
      <c r="P51" s="15">
        <f t="shared" si="7"/>
        <v>697300</v>
      </c>
      <c r="R51" s="31">
        <f t="shared" si="1"/>
        <v>0</v>
      </c>
    </row>
    <row r="52" spans="1:18" ht="47.25">
      <c r="A52" s="23" t="s">
        <v>106</v>
      </c>
      <c r="B52" s="23" t="s">
        <v>107</v>
      </c>
      <c r="C52" s="24" t="s">
        <v>100</v>
      </c>
      <c r="D52" s="14" t="s">
        <v>108</v>
      </c>
      <c r="E52" s="15">
        <f t="shared" si="14"/>
        <v>329148</v>
      </c>
      <c r="F52" s="17">
        <v>329148</v>
      </c>
      <c r="G52" s="17">
        <v>73226</v>
      </c>
      <c r="H52" s="17">
        <v>86812</v>
      </c>
      <c r="I52" s="17"/>
      <c r="J52" s="15">
        <v>0</v>
      </c>
      <c r="K52" s="17"/>
      <c r="L52" s="17"/>
      <c r="M52" s="17"/>
      <c r="N52" s="17"/>
      <c r="O52" s="17"/>
      <c r="P52" s="15">
        <f t="shared" si="7"/>
        <v>329148</v>
      </c>
      <c r="R52" s="31">
        <f t="shared" si="1"/>
        <v>0</v>
      </c>
    </row>
    <row r="53" spans="1:18" ht="109.5" customHeight="1">
      <c r="A53" s="12" t="s">
        <v>152</v>
      </c>
      <c r="B53" s="13" t="s">
        <v>153</v>
      </c>
      <c r="C53" s="13" t="s">
        <v>100</v>
      </c>
      <c r="D53" s="14" t="s">
        <v>154</v>
      </c>
      <c r="E53" s="15">
        <f t="shared" si="14"/>
        <v>1430996</v>
      </c>
      <c r="F53" s="16">
        <v>1430996</v>
      </c>
      <c r="G53" s="17">
        <v>1172948</v>
      </c>
      <c r="H53" s="17"/>
      <c r="I53" s="17"/>
      <c r="J53" s="15">
        <f t="shared" ref="J53:J55" si="16">L53+O53</f>
        <v>0</v>
      </c>
      <c r="K53" s="17"/>
      <c r="L53" s="17"/>
      <c r="M53" s="17"/>
      <c r="N53" s="17"/>
      <c r="O53" s="17"/>
      <c r="P53" s="15">
        <f t="shared" si="7"/>
        <v>1430996</v>
      </c>
      <c r="R53" s="31">
        <f t="shared" si="1"/>
        <v>0</v>
      </c>
    </row>
    <row r="54" spans="1:18" s="30" customFormat="1" ht="109.5" customHeight="1">
      <c r="A54" s="12" t="s">
        <v>202</v>
      </c>
      <c r="B54" s="13">
        <v>1200</v>
      </c>
      <c r="C54" s="13" t="s">
        <v>100</v>
      </c>
      <c r="D54" s="14" t="s">
        <v>203</v>
      </c>
      <c r="E54" s="15">
        <f t="shared" si="14"/>
        <v>127500</v>
      </c>
      <c r="F54" s="16">
        <v>127500</v>
      </c>
      <c r="G54" s="17">
        <v>104508</v>
      </c>
      <c r="H54" s="17"/>
      <c r="I54" s="17"/>
      <c r="J54" s="15">
        <f t="shared" si="16"/>
        <v>0</v>
      </c>
      <c r="K54" s="17"/>
      <c r="L54" s="17"/>
      <c r="M54" s="17"/>
      <c r="N54" s="17"/>
      <c r="O54" s="17"/>
      <c r="P54" s="15">
        <f t="shared" si="7"/>
        <v>127500</v>
      </c>
      <c r="R54" s="31">
        <f t="shared" si="1"/>
        <v>0</v>
      </c>
    </row>
    <row r="55" spans="1:18" s="30" customFormat="1" ht="109.5" customHeight="1">
      <c r="A55" s="12" t="s">
        <v>204</v>
      </c>
      <c r="B55" s="13">
        <v>1600</v>
      </c>
      <c r="C55" s="13" t="s">
        <v>100</v>
      </c>
      <c r="D55" s="14" t="s">
        <v>205</v>
      </c>
      <c r="E55" s="15">
        <f t="shared" si="14"/>
        <v>1063900</v>
      </c>
      <c r="F55" s="16">
        <v>1063900</v>
      </c>
      <c r="G55" s="17">
        <v>872049</v>
      </c>
      <c r="H55" s="17"/>
      <c r="I55" s="17"/>
      <c r="J55" s="15">
        <f t="shared" si="16"/>
        <v>0</v>
      </c>
      <c r="K55" s="17"/>
      <c r="L55" s="17"/>
      <c r="M55" s="17"/>
      <c r="N55" s="17"/>
      <c r="O55" s="17"/>
      <c r="P55" s="15">
        <f t="shared" si="7"/>
        <v>1063900</v>
      </c>
      <c r="R55" s="31">
        <f t="shared" si="1"/>
        <v>0</v>
      </c>
    </row>
    <row r="56" spans="1:18" ht="109.5" customHeight="1">
      <c r="A56" s="23" t="s">
        <v>109</v>
      </c>
      <c r="B56" s="23" t="s">
        <v>111</v>
      </c>
      <c r="C56" s="24" t="s">
        <v>110</v>
      </c>
      <c r="D56" s="14" t="s">
        <v>200</v>
      </c>
      <c r="E56" s="15">
        <f t="shared" si="14"/>
        <v>50500</v>
      </c>
      <c r="F56" s="17">
        <v>50500</v>
      </c>
      <c r="G56" s="17"/>
      <c r="H56" s="17"/>
      <c r="I56" s="17"/>
      <c r="J56" s="15">
        <v>0</v>
      </c>
      <c r="K56" s="17"/>
      <c r="L56" s="17"/>
      <c r="M56" s="17"/>
      <c r="N56" s="17"/>
      <c r="O56" s="17"/>
      <c r="P56" s="15">
        <f t="shared" si="7"/>
        <v>50500</v>
      </c>
      <c r="R56" s="31">
        <f t="shared" si="1"/>
        <v>0</v>
      </c>
    </row>
    <row r="57" spans="1:18" ht="94.5">
      <c r="A57" s="23" t="s">
        <v>112</v>
      </c>
      <c r="B57" s="23" t="s">
        <v>113</v>
      </c>
      <c r="C57" s="24" t="s">
        <v>110</v>
      </c>
      <c r="D57" s="14" t="s">
        <v>114</v>
      </c>
      <c r="E57" s="15">
        <f t="shared" si="14"/>
        <v>810000</v>
      </c>
      <c r="F57" s="17">
        <v>810000</v>
      </c>
      <c r="G57" s="17"/>
      <c r="H57" s="17"/>
      <c r="I57" s="17"/>
      <c r="J57" s="15">
        <v>0</v>
      </c>
      <c r="K57" s="17"/>
      <c r="L57" s="17"/>
      <c r="M57" s="17"/>
      <c r="N57" s="17"/>
      <c r="O57" s="17"/>
      <c r="P57" s="15">
        <f t="shared" si="7"/>
        <v>810000</v>
      </c>
      <c r="R57" s="31">
        <f t="shared" si="1"/>
        <v>0</v>
      </c>
    </row>
    <row r="58" spans="1:18" ht="47.25">
      <c r="A58" s="23" t="s">
        <v>115</v>
      </c>
      <c r="B58" s="23" t="s">
        <v>117</v>
      </c>
      <c r="C58" s="24" t="s">
        <v>116</v>
      </c>
      <c r="D58" s="14" t="s">
        <v>118</v>
      </c>
      <c r="E58" s="15">
        <f t="shared" si="14"/>
        <v>5173315</v>
      </c>
      <c r="F58" s="17">
        <f>4456516+716799</f>
        <v>5173315</v>
      </c>
      <c r="G58" s="17">
        <v>3169710</v>
      </c>
      <c r="H58" s="17">
        <v>1047770</v>
      </c>
      <c r="I58" s="17"/>
      <c r="J58" s="15">
        <v>0</v>
      </c>
      <c r="K58" s="17"/>
      <c r="L58" s="17"/>
      <c r="M58" s="17"/>
      <c r="N58" s="17"/>
      <c r="O58" s="17"/>
      <c r="P58" s="15">
        <f t="shared" si="7"/>
        <v>5173315</v>
      </c>
      <c r="R58" s="31">
        <f t="shared" si="1"/>
        <v>0</v>
      </c>
    </row>
    <row r="59" spans="1:18" ht="31.5">
      <c r="A59" s="23" t="s">
        <v>119</v>
      </c>
      <c r="B59" s="23" t="s">
        <v>45</v>
      </c>
      <c r="C59" s="24" t="s">
        <v>44</v>
      </c>
      <c r="D59" s="14" t="s">
        <v>46</v>
      </c>
      <c r="E59" s="15">
        <f t="shared" si="14"/>
        <v>40000</v>
      </c>
      <c r="F59" s="17">
        <v>40000</v>
      </c>
      <c r="G59" s="17"/>
      <c r="H59" s="17"/>
      <c r="I59" s="17"/>
      <c r="J59" s="15">
        <v>0</v>
      </c>
      <c r="K59" s="17"/>
      <c r="L59" s="17"/>
      <c r="M59" s="17"/>
      <c r="N59" s="17"/>
      <c r="O59" s="17"/>
      <c r="P59" s="15">
        <f t="shared" si="7"/>
        <v>40000</v>
      </c>
      <c r="R59" s="31">
        <f t="shared" si="1"/>
        <v>0</v>
      </c>
    </row>
    <row r="60" spans="1:18" ht="78.75">
      <c r="A60" s="23" t="s">
        <v>120</v>
      </c>
      <c r="B60" s="23" t="s">
        <v>122</v>
      </c>
      <c r="C60" s="24" t="s">
        <v>121</v>
      </c>
      <c r="D60" s="14" t="s">
        <v>123</v>
      </c>
      <c r="E60" s="15">
        <f t="shared" si="14"/>
        <v>207000</v>
      </c>
      <c r="F60" s="17">
        <v>207000</v>
      </c>
      <c r="G60" s="17"/>
      <c r="H60" s="17"/>
      <c r="I60" s="17"/>
      <c r="J60" s="15">
        <v>0</v>
      </c>
      <c r="K60" s="17"/>
      <c r="L60" s="17"/>
      <c r="M60" s="17"/>
      <c r="N60" s="17"/>
      <c r="O60" s="17"/>
      <c r="P60" s="15">
        <f t="shared" si="7"/>
        <v>207000</v>
      </c>
      <c r="R60" s="31">
        <f t="shared" si="1"/>
        <v>0</v>
      </c>
    </row>
    <row r="61" spans="1:18" s="30" customFormat="1" ht="18" hidden="1" customHeight="1">
      <c r="A61" s="23" t="s">
        <v>187</v>
      </c>
      <c r="B61" s="23" t="s">
        <v>134</v>
      </c>
      <c r="C61" s="24" t="s">
        <v>133</v>
      </c>
      <c r="D61" s="14" t="s">
        <v>135</v>
      </c>
      <c r="E61" s="15">
        <f>F61+I61</f>
        <v>0</v>
      </c>
      <c r="F61" s="17"/>
      <c r="G61" s="17"/>
      <c r="H61" s="17"/>
      <c r="I61" s="17"/>
      <c r="J61" s="15">
        <v>0</v>
      </c>
      <c r="K61" s="17"/>
      <c r="L61" s="17"/>
      <c r="M61" s="17"/>
      <c r="N61" s="17"/>
      <c r="O61" s="17"/>
      <c r="P61" s="15">
        <f t="shared" ref="P61" si="17">E61+J61</f>
        <v>0</v>
      </c>
      <c r="R61" s="31">
        <f t="shared" ref="R61:R67" si="18">E61+J61-P61</f>
        <v>0</v>
      </c>
    </row>
    <row r="62" spans="1:18" s="30" customFormat="1" ht="31.5">
      <c r="A62" s="38" t="s">
        <v>193</v>
      </c>
      <c r="B62" s="19"/>
      <c r="C62" s="20"/>
      <c r="D62" s="21" t="s">
        <v>195</v>
      </c>
      <c r="E62" s="22">
        <f>E63</f>
        <v>3278905</v>
      </c>
      <c r="F62" s="22">
        <f t="shared" ref="F62:P62" si="19">F63</f>
        <v>3278905</v>
      </c>
      <c r="G62" s="22">
        <f t="shared" si="19"/>
        <v>2470209</v>
      </c>
      <c r="H62" s="22">
        <f t="shared" si="19"/>
        <v>66000</v>
      </c>
      <c r="I62" s="22">
        <f t="shared" si="19"/>
        <v>0</v>
      </c>
      <c r="J62" s="22">
        <f t="shared" si="19"/>
        <v>0</v>
      </c>
      <c r="K62" s="22">
        <f t="shared" si="19"/>
        <v>0</v>
      </c>
      <c r="L62" s="22">
        <f t="shared" si="19"/>
        <v>0</v>
      </c>
      <c r="M62" s="22">
        <f t="shared" si="19"/>
        <v>0</v>
      </c>
      <c r="N62" s="22">
        <f t="shared" si="19"/>
        <v>0</v>
      </c>
      <c r="O62" s="22">
        <f t="shared" si="19"/>
        <v>0</v>
      </c>
      <c r="P62" s="22">
        <f t="shared" si="19"/>
        <v>3278905</v>
      </c>
      <c r="R62" s="31">
        <f t="shared" si="18"/>
        <v>0</v>
      </c>
    </row>
    <row r="63" spans="1:18" s="30" customFormat="1" ht="31.5">
      <c r="A63" s="38" t="s">
        <v>194</v>
      </c>
      <c r="B63" s="19"/>
      <c r="C63" s="20"/>
      <c r="D63" s="21" t="s">
        <v>195</v>
      </c>
      <c r="E63" s="22">
        <f>SUM(E64)</f>
        <v>3278905</v>
      </c>
      <c r="F63" s="22">
        <f t="shared" ref="F63:P63" si="20">SUM(F64)</f>
        <v>3278905</v>
      </c>
      <c r="G63" s="22">
        <f t="shared" si="20"/>
        <v>2470209</v>
      </c>
      <c r="H63" s="22">
        <f t="shared" si="20"/>
        <v>66000</v>
      </c>
      <c r="I63" s="22">
        <f t="shared" si="20"/>
        <v>0</v>
      </c>
      <c r="J63" s="22">
        <f t="shared" si="20"/>
        <v>0</v>
      </c>
      <c r="K63" s="22">
        <f t="shared" si="20"/>
        <v>0</v>
      </c>
      <c r="L63" s="22">
        <f t="shared" si="20"/>
        <v>0</v>
      </c>
      <c r="M63" s="22">
        <f t="shared" si="20"/>
        <v>0</v>
      </c>
      <c r="N63" s="22">
        <f t="shared" si="20"/>
        <v>0</v>
      </c>
      <c r="O63" s="22">
        <f t="shared" si="20"/>
        <v>0</v>
      </c>
      <c r="P63" s="22">
        <f t="shared" si="20"/>
        <v>3278905</v>
      </c>
      <c r="R63" s="31">
        <f t="shared" si="18"/>
        <v>0</v>
      </c>
    </row>
    <row r="64" spans="1:18" s="30" customFormat="1" ht="47.25">
      <c r="A64" s="13" t="s">
        <v>192</v>
      </c>
      <c r="B64" s="23" t="s">
        <v>79</v>
      </c>
      <c r="C64" s="24" t="s">
        <v>20</v>
      </c>
      <c r="D64" s="14" t="s">
        <v>80</v>
      </c>
      <c r="E64" s="15">
        <f>F64+I64</f>
        <v>3278905</v>
      </c>
      <c r="F64" s="17">
        <v>3278905</v>
      </c>
      <c r="G64" s="17">
        <v>2470209</v>
      </c>
      <c r="H64" s="17">
        <v>66000</v>
      </c>
      <c r="I64" s="17"/>
      <c r="J64" s="15">
        <v>0</v>
      </c>
      <c r="K64" s="17"/>
      <c r="L64" s="17"/>
      <c r="M64" s="17"/>
      <c r="N64" s="17"/>
      <c r="O64" s="17"/>
      <c r="P64" s="15">
        <f t="shared" ref="P64" si="21">E64+J64</f>
        <v>3278905</v>
      </c>
      <c r="R64" s="31">
        <f t="shared" si="18"/>
        <v>0</v>
      </c>
    </row>
    <row r="65" spans="1:18" s="30" customFormat="1" ht="31.5">
      <c r="A65" s="38" t="s">
        <v>196</v>
      </c>
      <c r="B65" s="19"/>
      <c r="C65" s="20"/>
      <c r="D65" s="21" t="s">
        <v>199</v>
      </c>
      <c r="E65" s="22">
        <f>E66</f>
        <v>1438214</v>
      </c>
      <c r="F65" s="22">
        <f t="shared" ref="F65:P65" si="22">F66</f>
        <v>1438214</v>
      </c>
      <c r="G65" s="22">
        <f t="shared" si="22"/>
        <v>1056528</v>
      </c>
      <c r="H65" s="22">
        <f t="shared" si="22"/>
        <v>30000</v>
      </c>
      <c r="I65" s="22">
        <f t="shared" si="22"/>
        <v>0</v>
      </c>
      <c r="J65" s="22">
        <f t="shared" si="22"/>
        <v>0</v>
      </c>
      <c r="K65" s="22">
        <f t="shared" si="22"/>
        <v>0</v>
      </c>
      <c r="L65" s="22">
        <f t="shared" si="22"/>
        <v>0</v>
      </c>
      <c r="M65" s="22">
        <f t="shared" si="22"/>
        <v>0</v>
      </c>
      <c r="N65" s="22">
        <f t="shared" si="22"/>
        <v>0</v>
      </c>
      <c r="O65" s="22">
        <f t="shared" si="22"/>
        <v>0</v>
      </c>
      <c r="P65" s="22">
        <f t="shared" si="22"/>
        <v>1438214</v>
      </c>
      <c r="R65" s="31">
        <f t="shared" si="18"/>
        <v>0</v>
      </c>
    </row>
    <row r="66" spans="1:18" s="30" customFormat="1" ht="31.5">
      <c r="A66" s="38" t="s">
        <v>197</v>
      </c>
      <c r="B66" s="19"/>
      <c r="C66" s="20"/>
      <c r="D66" s="21" t="s">
        <v>199</v>
      </c>
      <c r="E66" s="22">
        <f>SUM(E67)</f>
        <v>1438214</v>
      </c>
      <c r="F66" s="22">
        <f t="shared" ref="F66:P66" si="23">SUM(F67)</f>
        <v>1438214</v>
      </c>
      <c r="G66" s="22">
        <f t="shared" si="23"/>
        <v>1056528</v>
      </c>
      <c r="H66" s="22">
        <f t="shared" si="23"/>
        <v>30000</v>
      </c>
      <c r="I66" s="22">
        <f t="shared" si="23"/>
        <v>0</v>
      </c>
      <c r="J66" s="22">
        <f t="shared" si="23"/>
        <v>0</v>
      </c>
      <c r="K66" s="22">
        <f t="shared" si="23"/>
        <v>0</v>
      </c>
      <c r="L66" s="22">
        <f t="shared" si="23"/>
        <v>0</v>
      </c>
      <c r="M66" s="22">
        <f t="shared" si="23"/>
        <v>0</v>
      </c>
      <c r="N66" s="22">
        <f t="shared" si="23"/>
        <v>0</v>
      </c>
      <c r="O66" s="22">
        <f t="shared" si="23"/>
        <v>0</v>
      </c>
      <c r="P66" s="22">
        <f t="shared" si="23"/>
        <v>1438214</v>
      </c>
      <c r="R66" s="31">
        <f t="shared" si="18"/>
        <v>0</v>
      </c>
    </row>
    <row r="67" spans="1:18" s="30" customFormat="1" ht="47.25">
      <c r="A67" s="13" t="s">
        <v>198</v>
      </c>
      <c r="B67" s="23" t="s">
        <v>79</v>
      </c>
      <c r="C67" s="24" t="s">
        <v>20</v>
      </c>
      <c r="D67" s="14" t="s">
        <v>80</v>
      </c>
      <c r="E67" s="15">
        <f>F67+I67</f>
        <v>1438214</v>
      </c>
      <c r="F67" s="17">
        <v>1438214</v>
      </c>
      <c r="G67" s="17">
        <v>1056528</v>
      </c>
      <c r="H67" s="17">
        <v>30000</v>
      </c>
      <c r="I67" s="17"/>
      <c r="J67" s="15">
        <v>0</v>
      </c>
      <c r="K67" s="17"/>
      <c r="L67" s="17"/>
      <c r="M67" s="17"/>
      <c r="N67" s="17"/>
      <c r="O67" s="17"/>
      <c r="P67" s="15">
        <f t="shared" ref="P67" si="24">E67+J67</f>
        <v>1438214</v>
      </c>
      <c r="R67" s="31">
        <f t="shared" si="18"/>
        <v>0</v>
      </c>
    </row>
    <row r="68" spans="1:18" ht="31.5">
      <c r="A68" s="18" t="s">
        <v>124</v>
      </c>
      <c r="B68" s="19"/>
      <c r="C68" s="20"/>
      <c r="D68" s="21" t="s">
        <v>125</v>
      </c>
      <c r="E68" s="22">
        <f>E69</f>
        <v>3212556</v>
      </c>
      <c r="F68" s="22">
        <f t="shared" ref="F68:O68" si="25">F69</f>
        <v>2712556</v>
      </c>
      <c r="G68" s="22">
        <f t="shared" si="25"/>
        <v>1855960</v>
      </c>
      <c r="H68" s="22">
        <f t="shared" si="25"/>
        <v>31163</v>
      </c>
      <c r="I68" s="22">
        <f t="shared" si="25"/>
        <v>0</v>
      </c>
      <c r="J68" s="22">
        <f t="shared" si="25"/>
        <v>0</v>
      </c>
      <c r="K68" s="22">
        <f t="shared" si="25"/>
        <v>0</v>
      </c>
      <c r="L68" s="22">
        <f t="shared" si="25"/>
        <v>0</v>
      </c>
      <c r="M68" s="22">
        <f t="shared" si="25"/>
        <v>0</v>
      </c>
      <c r="N68" s="22">
        <f t="shared" si="25"/>
        <v>0</v>
      </c>
      <c r="O68" s="22">
        <f t="shared" si="25"/>
        <v>0</v>
      </c>
      <c r="P68" s="22">
        <f t="shared" ref="P68" si="26">P69</f>
        <v>3212556</v>
      </c>
      <c r="R68" s="31">
        <f t="shared" si="1"/>
        <v>0</v>
      </c>
    </row>
    <row r="69" spans="1:18" ht="31.5">
      <c r="A69" s="18" t="s">
        <v>126</v>
      </c>
      <c r="B69" s="19"/>
      <c r="C69" s="20"/>
      <c r="D69" s="21" t="s">
        <v>125</v>
      </c>
      <c r="E69" s="22">
        <f>SUM(E70:E72)</f>
        <v>3212556</v>
      </c>
      <c r="F69" s="22">
        <f>SUM(F70:F72)</f>
        <v>2712556</v>
      </c>
      <c r="G69" s="22">
        <f t="shared" ref="G69:O69" si="27">SUM(G70:G72)</f>
        <v>1855960</v>
      </c>
      <c r="H69" s="22">
        <f t="shared" si="27"/>
        <v>31163</v>
      </c>
      <c r="I69" s="22">
        <f>SUM(I70:I72)</f>
        <v>0</v>
      </c>
      <c r="J69" s="22">
        <f t="shared" si="27"/>
        <v>0</v>
      </c>
      <c r="K69" s="22">
        <f t="shared" si="27"/>
        <v>0</v>
      </c>
      <c r="L69" s="22">
        <f t="shared" si="27"/>
        <v>0</v>
      </c>
      <c r="M69" s="22">
        <f t="shared" si="27"/>
        <v>0</v>
      </c>
      <c r="N69" s="22">
        <f t="shared" si="27"/>
        <v>0</v>
      </c>
      <c r="O69" s="22">
        <f t="shared" si="27"/>
        <v>0</v>
      </c>
      <c r="P69" s="22">
        <f>SUM(P70:P72)</f>
        <v>3212556</v>
      </c>
      <c r="R69" s="31">
        <f t="shared" si="1"/>
        <v>0</v>
      </c>
    </row>
    <row r="70" spans="1:18" ht="47.25">
      <c r="A70" s="23" t="s">
        <v>127</v>
      </c>
      <c r="B70" s="23" t="s">
        <v>79</v>
      </c>
      <c r="C70" s="24" t="s">
        <v>20</v>
      </c>
      <c r="D70" s="14" t="s">
        <v>80</v>
      </c>
      <c r="E70" s="15">
        <f>F70+I70</f>
        <v>2381343</v>
      </c>
      <c r="F70" s="17">
        <v>2381343</v>
      </c>
      <c r="G70" s="17">
        <v>1855960</v>
      </c>
      <c r="H70" s="17">
        <v>31163</v>
      </c>
      <c r="I70" s="17"/>
      <c r="J70" s="15">
        <v>0</v>
      </c>
      <c r="K70" s="17"/>
      <c r="L70" s="17"/>
      <c r="M70" s="17"/>
      <c r="N70" s="17"/>
      <c r="O70" s="17"/>
      <c r="P70" s="15">
        <f t="shared" si="7"/>
        <v>2381343</v>
      </c>
      <c r="R70" s="31">
        <f t="shared" si="1"/>
        <v>0</v>
      </c>
    </row>
    <row r="71" spans="1:18" ht="18.75" customHeight="1">
      <c r="A71" s="23" t="s">
        <v>128</v>
      </c>
      <c r="B71" s="23" t="s">
        <v>130</v>
      </c>
      <c r="C71" s="24" t="s">
        <v>129</v>
      </c>
      <c r="D71" s="14" t="s">
        <v>131</v>
      </c>
      <c r="E71" s="15">
        <v>500000</v>
      </c>
      <c r="F71" s="17"/>
      <c r="G71" s="17"/>
      <c r="H71" s="17"/>
      <c r="I71" s="17"/>
      <c r="J71" s="15">
        <v>0</v>
      </c>
      <c r="K71" s="17"/>
      <c r="L71" s="17"/>
      <c r="M71" s="17"/>
      <c r="N71" s="17"/>
      <c r="O71" s="17"/>
      <c r="P71" s="15">
        <f t="shared" si="7"/>
        <v>500000</v>
      </c>
      <c r="R71" s="31">
        <f t="shared" si="1"/>
        <v>0</v>
      </c>
    </row>
    <row r="72" spans="1:18" ht="18" customHeight="1">
      <c r="A72" s="23" t="s">
        <v>132</v>
      </c>
      <c r="B72" s="23" t="s">
        <v>134</v>
      </c>
      <c r="C72" s="24" t="s">
        <v>133</v>
      </c>
      <c r="D72" s="14" t="s">
        <v>135</v>
      </c>
      <c r="E72" s="15">
        <f>F72+I72</f>
        <v>331213</v>
      </c>
      <c r="F72" s="17">
        <f>202545+128668</f>
        <v>331213</v>
      </c>
      <c r="G72" s="17"/>
      <c r="H72" s="17"/>
      <c r="I72" s="17"/>
      <c r="J72" s="15">
        <v>0</v>
      </c>
      <c r="K72" s="17"/>
      <c r="L72" s="17"/>
      <c r="M72" s="17"/>
      <c r="N72" s="17"/>
      <c r="O72" s="17"/>
      <c r="P72" s="15">
        <f t="shared" si="7"/>
        <v>331213</v>
      </c>
      <c r="R72" s="31">
        <f t="shared" si="1"/>
        <v>0</v>
      </c>
    </row>
    <row r="73" spans="1:18" ht="25.5" customHeight="1">
      <c r="A73" s="25" t="s">
        <v>136</v>
      </c>
      <c r="B73" s="26" t="s">
        <v>136</v>
      </c>
      <c r="C73" s="27" t="s">
        <v>136</v>
      </c>
      <c r="D73" s="28" t="s">
        <v>137</v>
      </c>
      <c r="E73" s="22">
        <f t="shared" ref="E73:P73" si="28">E14+E41+E68+E65+E62</f>
        <v>203106567</v>
      </c>
      <c r="F73" s="22">
        <f t="shared" si="28"/>
        <v>200206567</v>
      </c>
      <c r="G73" s="22">
        <f t="shared" si="28"/>
        <v>88146167</v>
      </c>
      <c r="H73" s="22">
        <f t="shared" si="28"/>
        <v>12579677</v>
      </c>
      <c r="I73" s="22">
        <f t="shared" si="28"/>
        <v>2400000</v>
      </c>
      <c r="J73" s="22">
        <f t="shared" si="28"/>
        <v>2931840</v>
      </c>
      <c r="K73" s="22">
        <f t="shared" si="28"/>
        <v>1460000</v>
      </c>
      <c r="L73" s="22">
        <f t="shared" si="28"/>
        <v>15840</v>
      </c>
      <c r="M73" s="22">
        <f t="shared" si="28"/>
        <v>0</v>
      </c>
      <c r="N73" s="22">
        <f t="shared" si="28"/>
        <v>0</v>
      </c>
      <c r="O73" s="22">
        <f t="shared" si="28"/>
        <v>2916000</v>
      </c>
      <c r="P73" s="22">
        <f t="shared" si="28"/>
        <v>206038407</v>
      </c>
      <c r="R73" s="31">
        <f t="shared" si="1"/>
        <v>0</v>
      </c>
    </row>
    <row r="74" spans="1:18">
      <c r="R74" s="31">
        <f t="shared" si="1"/>
        <v>0</v>
      </c>
    </row>
    <row r="76" spans="1:18" s="30" customFormat="1"/>
    <row r="77" spans="1:18" s="30" customFormat="1"/>
    <row r="78" spans="1:18" s="39" customFormat="1" ht="18.75">
      <c r="B78" s="40" t="s">
        <v>188</v>
      </c>
      <c r="I78" s="40" t="s">
        <v>189</v>
      </c>
    </row>
    <row r="83" spans="3:18" ht="15">
      <c r="C83" s="6" t="s">
        <v>140</v>
      </c>
      <c r="D83" s="7" t="s">
        <v>141</v>
      </c>
      <c r="E83" s="8">
        <f>F83+I83</f>
        <v>44868929</v>
      </c>
      <c r="F83" s="8">
        <f t="shared" ref="F83:P83" si="29">F16+F43+F70+F17+F67+F64</f>
        <v>44868929</v>
      </c>
      <c r="G83" s="32">
        <f t="shared" si="29"/>
        <v>32106138</v>
      </c>
      <c r="H83" s="32">
        <f t="shared" si="29"/>
        <v>2537561</v>
      </c>
      <c r="I83" s="32">
        <f t="shared" si="29"/>
        <v>0</v>
      </c>
      <c r="J83" s="32">
        <f t="shared" si="29"/>
        <v>0</v>
      </c>
      <c r="K83" s="32">
        <f t="shared" si="29"/>
        <v>0</v>
      </c>
      <c r="L83" s="32">
        <f t="shared" si="29"/>
        <v>0</v>
      </c>
      <c r="M83" s="32">
        <f t="shared" si="29"/>
        <v>0</v>
      </c>
      <c r="N83" s="32">
        <f t="shared" si="29"/>
        <v>0</v>
      </c>
      <c r="O83" s="32">
        <f t="shared" si="29"/>
        <v>0</v>
      </c>
      <c r="P83" s="32">
        <f t="shared" si="29"/>
        <v>44868929</v>
      </c>
      <c r="Q83" s="10">
        <f>P83/$P$95*100</f>
        <v>21.776973358175887</v>
      </c>
      <c r="R83" s="31">
        <f t="shared" ref="R83:R93" si="30">E83+J83-P83</f>
        <v>0</v>
      </c>
    </row>
    <row r="84" spans="3:18" ht="15">
      <c r="C84" s="7">
        <v>2000</v>
      </c>
      <c r="D84" s="7" t="s">
        <v>142</v>
      </c>
      <c r="E84" s="8">
        <f>F84+I84</f>
        <v>6064810</v>
      </c>
      <c r="F84" s="32">
        <f t="shared" ref="F84:P84" si="31">F18+F19</f>
        <v>6064810</v>
      </c>
      <c r="G84" s="8">
        <f t="shared" si="31"/>
        <v>0</v>
      </c>
      <c r="H84" s="8">
        <f t="shared" si="31"/>
        <v>0</v>
      </c>
      <c r="I84" s="8">
        <f t="shared" si="31"/>
        <v>0</v>
      </c>
      <c r="J84" s="8">
        <f t="shared" si="31"/>
        <v>300000</v>
      </c>
      <c r="K84" s="8">
        <f t="shared" si="31"/>
        <v>300000</v>
      </c>
      <c r="L84" s="8">
        <f t="shared" si="31"/>
        <v>0</v>
      </c>
      <c r="M84" s="8">
        <f t="shared" si="31"/>
        <v>0</v>
      </c>
      <c r="N84" s="8">
        <f t="shared" si="31"/>
        <v>0</v>
      </c>
      <c r="O84" s="8">
        <f t="shared" si="31"/>
        <v>300000</v>
      </c>
      <c r="P84" s="8">
        <f t="shared" si="31"/>
        <v>6364810</v>
      </c>
      <c r="Q84" s="10">
        <f t="shared" ref="Q84:Q93" si="32">P84/$P$95*100</f>
        <v>3.0891376480114214</v>
      </c>
      <c r="R84" s="31">
        <f t="shared" si="30"/>
        <v>0</v>
      </c>
    </row>
    <row r="85" spans="3:18" ht="15">
      <c r="C85" s="7">
        <v>1000</v>
      </c>
      <c r="D85" s="7" t="s">
        <v>143</v>
      </c>
      <c r="E85" s="8">
        <f t="shared" ref="E85:E89" si="33">F85+I85</f>
        <v>72429071</v>
      </c>
      <c r="F85" s="8">
        <f t="shared" ref="F85:P85" si="34">SUM(F44:F55)</f>
        <v>72429071</v>
      </c>
      <c r="G85" s="32">
        <f t="shared" si="34"/>
        <v>45121188</v>
      </c>
      <c r="H85" s="32">
        <f t="shared" si="34"/>
        <v>7054231</v>
      </c>
      <c r="I85" s="32">
        <f t="shared" si="34"/>
        <v>0</v>
      </c>
      <c r="J85" s="32">
        <f t="shared" si="34"/>
        <v>1175840</v>
      </c>
      <c r="K85" s="32">
        <f t="shared" si="34"/>
        <v>1160000</v>
      </c>
      <c r="L85" s="32">
        <f t="shared" si="34"/>
        <v>15840</v>
      </c>
      <c r="M85" s="32">
        <f t="shared" si="34"/>
        <v>0</v>
      </c>
      <c r="N85" s="32">
        <f t="shared" si="34"/>
        <v>0</v>
      </c>
      <c r="O85" s="32">
        <f t="shared" si="34"/>
        <v>1160000</v>
      </c>
      <c r="P85" s="32">
        <f t="shared" si="34"/>
        <v>73604911</v>
      </c>
      <c r="Q85" s="10">
        <f t="shared" si="32"/>
        <v>35.723878897976533</v>
      </c>
      <c r="R85" s="31">
        <f t="shared" si="30"/>
        <v>0</v>
      </c>
    </row>
    <row r="86" spans="3:18" ht="15">
      <c r="C86" s="7">
        <v>4000</v>
      </c>
      <c r="D86" s="7" t="s">
        <v>144</v>
      </c>
      <c r="E86" s="8">
        <f t="shared" si="33"/>
        <v>8047520</v>
      </c>
      <c r="F86" s="8">
        <f t="shared" ref="F86:P86" si="35">F25+F26+F58+F59</f>
        <v>8047520</v>
      </c>
      <c r="G86" s="8">
        <f t="shared" si="35"/>
        <v>4722476</v>
      </c>
      <c r="H86" s="8">
        <f t="shared" si="35"/>
        <v>1202715</v>
      </c>
      <c r="I86" s="8">
        <f t="shared" si="35"/>
        <v>0</v>
      </c>
      <c r="J86" s="8">
        <f t="shared" si="35"/>
        <v>0</v>
      </c>
      <c r="K86" s="8">
        <f t="shared" si="35"/>
        <v>0</v>
      </c>
      <c r="L86" s="8">
        <f t="shared" si="35"/>
        <v>0</v>
      </c>
      <c r="M86" s="8">
        <f t="shared" si="35"/>
        <v>0</v>
      </c>
      <c r="N86" s="8">
        <f t="shared" si="35"/>
        <v>0</v>
      </c>
      <c r="O86" s="8">
        <f t="shared" si="35"/>
        <v>0</v>
      </c>
      <c r="P86" s="8">
        <f t="shared" si="35"/>
        <v>8047520</v>
      </c>
      <c r="Q86" s="10">
        <f t="shared" si="32"/>
        <v>3.9058348961123541</v>
      </c>
      <c r="R86" s="31">
        <f t="shared" si="30"/>
        <v>0</v>
      </c>
    </row>
    <row r="87" spans="3:18" ht="15">
      <c r="C87" s="7">
        <v>3000</v>
      </c>
      <c r="D87" s="7" t="s">
        <v>145</v>
      </c>
      <c r="E87" s="8">
        <f>F87+I87</f>
        <v>21053371</v>
      </c>
      <c r="F87" s="8">
        <f t="shared" ref="F87:P87" si="36">F23+F24+F56+F57+F20+F21+F22</f>
        <v>21053371</v>
      </c>
      <c r="G87" s="32">
        <f t="shared" si="36"/>
        <v>0</v>
      </c>
      <c r="H87" s="32">
        <f t="shared" si="36"/>
        <v>0</v>
      </c>
      <c r="I87" s="32">
        <f t="shared" si="36"/>
        <v>0</v>
      </c>
      <c r="J87" s="32">
        <f t="shared" si="36"/>
        <v>0</v>
      </c>
      <c r="K87" s="32">
        <f t="shared" si="36"/>
        <v>0</v>
      </c>
      <c r="L87" s="32">
        <f t="shared" si="36"/>
        <v>0</v>
      </c>
      <c r="M87" s="32">
        <f t="shared" si="36"/>
        <v>0</v>
      </c>
      <c r="N87" s="32">
        <f t="shared" si="36"/>
        <v>0</v>
      </c>
      <c r="O87" s="32">
        <f t="shared" si="36"/>
        <v>0</v>
      </c>
      <c r="P87" s="32">
        <f t="shared" si="36"/>
        <v>21053371</v>
      </c>
      <c r="Q87" s="10">
        <f t="shared" si="32"/>
        <v>10.218177914761299</v>
      </c>
      <c r="R87" s="31">
        <f t="shared" si="30"/>
        <v>0</v>
      </c>
    </row>
    <row r="88" spans="3:18" ht="15">
      <c r="C88" s="7">
        <v>5000</v>
      </c>
      <c r="D88" s="7" t="s">
        <v>150</v>
      </c>
      <c r="E88" s="8">
        <f t="shared" si="33"/>
        <v>207000</v>
      </c>
      <c r="F88" s="8">
        <f>F60</f>
        <v>207000</v>
      </c>
      <c r="G88" s="32">
        <f t="shared" ref="G88:P88" si="37">G60</f>
        <v>0</v>
      </c>
      <c r="H88" s="32">
        <f t="shared" si="37"/>
        <v>0</v>
      </c>
      <c r="I88" s="32">
        <f t="shared" si="37"/>
        <v>0</v>
      </c>
      <c r="J88" s="32">
        <f t="shared" si="37"/>
        <v>0</v>
      </c>
      <c r="K88" s="32">
        <f t="shared" si="37"/>
        <v>0</v>
      </c>
      <c r="L88" s="32">
        <f t="shared" si="37"/>
        <v>0</v>
      </c>
      <c r="M88" s="32">
        <f t="shared" si="37"/>
        <v>0</v>
      </c>
      <c r="N88" s="32">
        <f t="shared" si="37"/>
        <v>0</v>
      </c>
      <c r="O88" s="32">
        <f t="shared" si="37"/>
        <v>0</v>
      </c>
      <c r="P88" s="32">
        <f t="shared" si="37"/>
        <v>207000</v>
      </c>
      <c r="Q88" s="10">
        <f t="shared" si="32"/>
        <v>0.10046670570501937</v>
      </c>
      <c r="R88" s="31">
        <f t="shared" si="30"/>
        <v>0</v>
      </c>
    </row>
    <row r="89" spans="3:18" ht="15">
      <c r="C89" s="7">
        <v>6000</v>
      </c>
      <c r="D89" s="7" t="s">
        <v>146</v>
      </c>
      <c r="E89" s="8">
        <f t="shared" si="33"/>
        <v>36274602</v>
      </c>
      <c r="F89" s="8">
        <f t="shared" ref="F89:P89" si="38">F27+F28+F29+F30</f>
        <v>33874602</v>
      </c>
      <c r="G89" s="32">
        <f t="shared" si="38"/>
        <v>0</v>
      </c>
      <c r="H89" s="32">
        <f t="shared" si="38"/>
        <v>1599000</v>
      </c>
      <c r="I89" s="32">
        <f t="shared" si="38"/>
        <v>2400000</v>
      </c>
      <c r="J89" s="32">
        <f t="shared" si="38"/>
        <v>0</v>
      </c>
      <c r="K89" s="32">
        <f t="shared" si="38"/>
        <v>0</v>
      </c>
      <c r="L89" s="32">
        <f t="shared" si="38"/>
        <v>0</v>
      </c>
      <c r="M89" s="32">
        <f t="shared" si="38"/>
        <v>0</v>
      </c>
      <c r="N89" s="32">
        <f t="shared" si="38"/>
        <v>0</v>
      </c>
      <c r="O89" s="32">
        <f t="shared" si="38"/>
        <v>0</v>
      </c>
      <c r="P89" s="32">
        <f t="shared" si="38"/>
        <v>36274602</v>
      </c>
      <c r="Q89" s="10">
        <f t="shared" si="32"/>
        <v>17.605747650728052</v>
      </c>
      <c r="R89" s="31">
        <f t="shared" si="30"/>
        <v>0</v>
      </c>
    </row>
    <row r="90" spans="3:18" ht="15">
      <c r="C90" s="7">
        <v>7000</v>
      </c>
      <c r="D90" s="7"/>
      <c r="E90" s="32">
        <f>E32+E35+E31+E33+E34</f>
        <v>3258717</v>
      </c>
      <c r="F90" s="32">
        <f t="shared" ref="F90:P90" si="39">F32+F35+F31+F33+F34</f>
        <v>3258717</v>
      </c>
      <c r="G90" s="32">
        <f t="shared" si="39"/>
        <v>0</v>
      </c>
      <c r="H90" s="32">
        <f t="shared" si="39"/>
        <v>0</v>
      </c>
      <c r="I90" s="32">
        <f t="shared" si="39"/>
        <v>0</v>
      </c>
      <c r="J90" s="32">
        <f t="shared" si="39"/>
        <v>0</v>
      </c>
      <c r="K90" s="32">
        <f t="shared" si="39"/>
        <v>0</v>
      </c>
      <c r="L90" s="32">
        <f t="shared" si="39"/>
        <v>0</v>
      </c>
      <c r="M90" s="32">
        <f t="shared" si="39"/>
        <v>0</v>
      </c>
      <c r="N90" s="32">
        <f t="shared" si="39"/>
        <v>0</v>
      </c>
      <c r="O90" s="32">
        <f t="shared" si="39"/>
        <v>0</v>
      </c>
      <c r="P90" s="32">
        <f t="shared" si="39"/>
        <v>3258717</v>
      </c>
      <c r="Q90" s="10">
        <f t="shared" si="32"/>
        <v>1.5816065788161526</v>
      </c>
      <c r="R90" s="31">
        <f t="shared" si="30"/>
        <v>0</v>
      </c>
    </row>
    <row r="91" spans="3:18" ht="15">
      <c r="C91" s="7">
        <v>8000</v>
      </c>
      <c r="D91" s="7" t="s">
        <v>147</v>
      </c>
      <c r="E91" s="8">
        <f>F91+I91</f>
        <v>10071334</v>
      </c>
      <c r="F91" s="8">
        <f>F36+F37+F38+F39</f>
        <v>10071334</v>
      </c>
      <c r="G91" s="32">
        <f t="shared" ref="G91:I91" si="40">G36+G37+G38+G39</f>
        <v>6196365</v>
      </c>
      <c r="H91" s="32">
        <f t="shared" si="40"/>
        <v>186170</v>
      </c>
      <c r="I91" s="32">
        <f t="shared" si="40"/>
        <v>0</v>
      </c>
      <c r="J91" s="32">
        <f>O91+L91</f>
        <v>1456000</v>
      </c>
      <c r="K91" s="32">
        <f>K36+K37+K38+K39</f>
        <v>0</v>
      </c>
      <c r="L91" s="32">
        <f>L36+L37+L38+L39</f>
        <v>0</v>
      </c>
      <c r="M91" s="32">
        <f t="shared" ref="M91:N91" si="41">M36+M37+M38+M39</f>
        <v>0</v>
      </c>
      <c r="N91" s="32">
        <f t="shared" si="41"/>
        <v>0</v>
      </c>
      <c r="O91" s="32">
        <f>SUM(O36:O39)</f>
        <v>1456000</v>
      </c>
      <c r="P91" s="32">
        <f>SUM(P36:P39)</f>
        <v>11527334</v>
      </c>
      <c r="Q91" s="10">
        <f t="shared" si="32"/>
        <v>5.5947501088959593</v>
      </c>
      <c r="R91" s="31">
        <f t="shared" si="30"/>
        <v>0</v>
      </c>
    </row>
    <row r="92" spans="3:18" ht="15">
      <c r="C92" s="7">
        <v>9000</v>
      </c>
      <c r="D92" s="7" t="s">
        <v>148</v>
      </c>
      <c r="E92" s="8">
        <f>F92+I92</f>
        <v>331213</v>
      </c>
      <c r="F92" s="8">
        <f>F72+F40+F61</f>
        <v>331213</v>
      </c>
      <c r="G92" s="32">
        <f>G72+G40+G61</f>
        <v>0</v>
      </c>
      <c r="H92" s="32">
        <f>H72+H40+H61</f>
        <v>0</v>
      </c>
      <c r="I92" s="32">
        <f>I72+I40+I61</f>
        <v>0</v>
      </c>
      <c r="J92" s="32">
        <f t="shared" ref="J92:O92" si="42">J72+J40</f>
        <v>0</v>
      </c>
      <c r="K92" s="32">
        <f t="shared" si="42"/>
        <v>0</v>
      </c>
      <c r="L92" s="32">
        <f t="shared" si="42"/>
        <v>0</v>
      </c>
      <c r="M92" s="32">
        <f t="shared" si="42"/>
        <v>0</v>
      </c>
      <c r="N92" s="32">
        <f t="shared" si="42"/>
        <v>0</v>
      </c>
      <c r="O92" s="32">
        <f t="shared" si="42"/>
        <v>0</v>
      </c>
      <c r="P92" s="32">
        <f>P72+P40+P61</f>
        <v>331213</v>
      </c>
      <c r="Q92" s="10">
        <f t="shared" si="32"/>
        <v>0.16075303863128779</v>
      </c>
      <c r="R92" s="31">
        <f t="shared" si="30"/>
        <v>0</v>
      </c>
    </row>
    <row r="93" spans="3:18" ht="15">
      <c r="C93" s="7"/>
      <c r="D93" s="7" t="s">
        <v>149</v>
      </c>
      <c r="E93" s="8">
        <f>E71</f>
        <v>500000</v>
      </c>
      <c r="F93" s="8">
        <f t="shared" ref="F93:O93" si="43">F71</f>
        <v>0</v>
      </c>
      <c r="G93" s="8">
        <f t="shared" si="43"/>
        <v>0</v>
      </c>
      <c r="H93" s="8">
        <f t="shared" si="43"/>
        <v>0</v>
      </c>
      <c r="I93" s="8">
        <f t="shared" si="43"/>
        <v>0</v>
      </c>
      <c r="J93" s="8">
        <f t="shared" si="43"/>
        <v>0</v>
      </c>
      <c r="K93" s="8">
        <f t="shared" si="43"/>
        <v>0</v>
      </c>
      <c r="L93" s="8">
        <f t="shared" si="43"/>
        <v>0</v>
      </c>
      <c r="M93" s="8">
        <f t="shared" si="43"/>
        <v>0</v>
      </c>
      <c r="N93" s="8">
        <f t="shared" si="43"/>
        <v>0</v>
      </c>
      <c r="O93" s="8">
        <f t="shared" si="43"/>
        <v>0</v>
      </c>
      <c r="P93" s="8">
        <f>P71</f>
        <v>500000</v>
      </c>
      <c r="Q93" s="10">
        <f t="shared" si="32"/>
        <v>0.24267320218603708</v>
      </c>
      <c r="R93" s="31">
        <f t="shared" si="30"/>
        <v>0</v>
      </c>
    </row>
    <row r="95" spans="3:18">
      <c r="E95" s="9">
        <f>SUM(E83:E93)</f>
        <v>203106567</v>
      </c>
      <c r="F95" s="31">
        <f t="shared" ref="F95:O95" si="44">SUM(F83:F93)</f>
        <v>200206567</v>
      </c>
      <c r="G95" s="31">
        <f t="shared" si="44"/>
        <v>88146167</v>
      </c>
      <c r="H95" s="31">
        <f t="shared" si="44"/>
        <v>12579677</v>
      </c>
      <c r="I95" s="31">
        <f t="shared" si="44"/>
        <v>2400000</v>
      </c>
      <c r="J95" s="31">
        <f t="shared" si="44"/>
        <v>2931840</v>
      </c>
      <c r="K95" s="31">
        <f>SUM(K83:K93)</f>
        <v>1460000</v>
      </c>
      <c r="L95" s="31">
        <f t="shared" si="44"/>
        <v>15840</v>
      </c>
      <c r="M95" s="31">
        <f t="shared" si="44"/>
        <v>0</v>
      </c>
      <c r="N95" s="31">
        <f t="shared" si="44"/>
        <v>0</v>
      </c>
      <c r="O95" s="31">
        <f t="shared" si="44"/>
        <v>2916000</v>
      </c>
      <c r="P95" s="31">
        <f>SUM(P83:P93)</f>
        <v>206038407</v>
      </c>
      <c r="Q95" s="1">
        <v>100</v>
      </c>
      <c r="R95" s="11">
        <f>SUM(Q83:Q93)</f>
        <v>100</v>
      </c>
    </row>
    <row r="97" spans="4:17">
      <c r="E97" s="9">
        <f t="shared" ref="E97:P97" si="45">E73-E95</f>
        <v>0</v>
      </c>
      <c r="F97" s="9">
        <f t="shared" si="45"/>
        <v>0</v>
      </c>
      <c r="G97" s="9">
        <f t="shared" si="45"/>
        <v>0</v>
      </c>
      <c r="H97" s="9">
        <f t="shared" si="45"/>
        <v>0</v>
      </c>
      <c r="I97" s="9">
        <f t="shared" si="45"/>
        <v>0</v>
      </c>
      <c r="J97" s="9">
        <f t="shared" si="45"/>
        <v>0</v>
      </c>
      <c r="K97" s="9">
        <f t="shared" si="45"/>
        <v>0</v>
      </c>
      <c r="L97" s="9">
        <f t="shared" si="45"/>
        <v>0</v>
      </c>
      <c r="M97" s="9">
        <f t="shared" si="45"/>
        <v>0</v>
      </c>
      <c r="N97" s="9">
        <f t="shared" si="45"/>
        <v>0</v>
      </c>
      <c r="O97" s="9">
        <f t="shared" si="45"/>
        <v>0</v>
      </c>
      <c r="P97" s="9">
        <f t="shared" si="45"/>
        <v>0</v>
      </c>
    </row>
    <row r="99" spans="4:17">
      <c r="P99" s="31">
        <f>E95+J95</f>
        <v>206038407</v>
      </c>
    </row>
    <row r="100" spans="4:17">
      <c r="N100" s="31"/>
      <c r="O100" s="31"/>
    </row>
    <row r="103" spans="4:17">
      <c r="E103" s="9"/>
      <c r="Q103" s="1">
        <f>E103/P95*100</f>
        <v>0</v>
      </c>
    </row>
    <row r="104" spans="4:17" ht="15">
      <c r="D104" s="7" t="s">
        <v>172</v>
      </c>
      <c r="E104" s="36">
        <v>201915167</v>
      </c>
      <c r="F104" s="36">
        <v>199015167</v>
      </c>
      <c r="G104" s="36">
        <v>83642873</v>
      </c>
      <c r="H104" s="36">
        <v>12483677</v>
      </c>
      <c r="I104" s="36">
        <v>2400000</v>
      </c>
      <c r="J104" s="36">
        <v>2931840</v>
      </c>
      <c r="K104" s="36">
        <v>1460000</v>
      </c>
      <c r="L104" s="36">
        <v>15840</v>
      </c>
      <c r="M104" s="36">
        <v>0</v>
      </c>
      <c r="N104" s="36">
        <v>0</v>
      </c>
      <c r="O104" s="36">
        <v>2916000</v>
      </c>
      <c r="P104" s="36">
        <v>204847007</v>
      </c>
    </row>
    <row r="105" spans="4:17" ht="15">
      <c r="D105" s="7"/>
      <c r="E105" s="36"/>
      <c r="F105" s="36"/>
      <c r="G105" s="36"/>
      <c r="H105" s="36"/>
      <c r="I105" s="36"/>
      <c r="J105" s="36"/>
      <c r="K105" s="36"/>
      <c r="L105" s="36"/>
      <c r="M105" s="36"/>
      <c r="N105" s="36"/>
      <c r="O105" s="36"/>
      <c r="P105" s="36"/>
    </row>
    <row r="106" spans="4:17" ht="15">
      <c r="D106" s="7" t="s">
        <v>206</v>
      </c>
      <c r="E106" s="36">
        <f>F106+I106</f>
        <v>1191400</v>
      </c>
      <c r="F106" s="36">
        <v>1191400</v>
      </c>
      <c r="G106" s="36">
        <v>4503294</v>
      </c>
      <c r="H106" s="36">
        <v>96000</v>
      </c>
      <c r="I106" s="36"/>
      <c r="J106" s="36">
        <f>L106+O106</f>
        <v>0</v>
      </c>
      <c r="K106" s="36"/>
      <c r="L106" s="36"/>
      <c r="M106" s="36"/>
      <c r="N106" s="36"/>
      <c r="O106" s="36"/>
      <c r="P106" s="36">
        <f>E106+J106</f>
        <v>1191400</v>
      </c>
    </row>
    <row r="107" spans="4:17" ht="15">
      <c r="D107" s="7" t="s">
        <v>207</v>
      </c>
      <c r="E107" s="36">
        <f>E104+E106</f>
        <v>203106567</v>
      </c>
      <c r="F107" s="36">
        <f t="shared" ref="F107:P107" si="46">F104+F106</f>
        <v>200206567</v>
      </c>
      <c r="G107" s="36">
        <f t="shared" si="46"/>
        <v>88146167</v>
      </c>
      <c r="H107" s="36">
        <f t="shared" si="46"/>
        <v>12579677</v>
      </c>
      <c r="I107" s="36">
        <f t="shared" si="46"/>
        <v>2400000</v>
      </c>
      <c r="J107" s="36">
        <f>J104+J106</f>
        <v>2931840</v>
      </c>
      <c r="K107" s="36">
        <f t="shared" si="46"/>
        <v>1460000</v>
      </c>
      <c r="L107" s="36">
        <f t="shared" si="46"/>
        <v>15840</v>
      </c>
      <c r="M107" s="36">
        <f t="shared" si="46"/>
        <v>0</v>
      </c>
      <c r="N107" s="36">
        <f t="shared" si="46"/>
        <v>0</v>
      </c>
      <c r="O107" s="36">
        <f t="shared" si="46"/>
        <v>2916000</v>
      </c>
      <c r="P107" s="36">
        <f t="shared" si="46"/>
        <v>206038407</v>
      </c>
    </row>
    <row r="108" spans="4:17" ht="15">
      <c r="D108" s="7" t="s">
        <v>208</v>
      </c>
      <c r="E108" s="36">
        <f>E95-E107</f>
        <v>0</v>
      </c>
      <c r="F108" s="36">
        <f t="shared" ref="F108:P108" si="47">F95-F107</f>
        <v>0</v>
      </c>
      <c r="G108" s="36">
        <f t="shared" si="47"/>
        <v>0</v>
      </c>
      <c r="H108" s="36">
        <f t="shared" si="47"/>
        <v>0</v>
      </c>
      <c r="I108" s="36">
        <f t="shared" si="47"/>
        <v>0</v>
      </c>
      <c r="J108" s="36">
        <f t="shared" si="47"/>
        <v>0</v>
      </c>
      <c r="K108" s="36">
        <f t="shared" si="47"/>
        <v>0</v>
      </c>
      <c r="L108" s="36">
        <f t="shared" si="47"/>
        <v>0</v>
      </c>
      <c r="M108" s="36">
        <f t="shared" si="47"/>
        <v>0</v>
      </c>
      <c r="N108" s="36">
        <f t="shared" si="47"/>
        <v>0</v>
      </c>
      <c r="O108" s="36">
        <f t="shared" si="47"/>
        <v>0</v>
      </c>
      <c r="P108" s="36">
        <f t="shared" si="47"/>
        <v>0</v>
      </c>
    </row>
    <row r="115" spans="4:16" ht="15">
      <c r="D115" s="7" t="s">
        <v>173</v>
      </c>
      <c r="E115" s="36">
        <f>203375167+1191400</f>
        <v>204566567</v>
      </c>
      <c r="F115" s="36"/>
      <c r="G115" s="36"/>
      <c r="H115" s="36"/>
      <c r="I115" s="36"/>
      <c r="J115" s="36">
        <v>1471840</v>
      </c>
      <c r="K115" s="36"/>
      <c r="L115" s="36"/>
      <c r="M115" s="36"/>
      <c r="N115" s="36"/>
      <c r="O115" s="36"/>
      <c r="P115" s="36"/>
    </row>
    <row r="116" spans="4:16" ht="15">
      <c r="D116" s="7"/>
      <c r="E116" s="36"/>
      <c r="F116" s="36"/>
      <c r="G116" s="36"/>
      <c r="H116" s="36"/>
      <c r="I116" s="36"/>
      <c r="J116" s="36"/>
      <c r="K116" s="36"/>
      <c r="L116" s="36"/>
      <c r="M116" s="36"/>
      <c r="N116" s="36"/>
      <c r="O116" s="36"/>
      <c r="P116" s="36"/>
    </row>
    <row r="117" spans="4:16" ht="15">
      <c r="D117" s="7"/>
      <c r="E117" s="36"/>
      <c r="F117" s="36"/>
      <c r="G117" s="36"/>
      <c r="H117" s="36"/>
      <c r="I117" s="36"/>
      <c r="J117" s="36"/>
      <c r="K117" s="36"/>
      <c r="L117" s="36"/>
      <c r="M117" s="36"/>
      <c r="N117" s="36"/>
      <c r="O117" s="36"/>
      <c r="P117" s="36"/>
    </row>
    <row r="118" spans="4:16" ht="15">
      <c r="D118" s="7"/>
      <c r="E118" s="36"/>
      <c r="F118" s="36"/>
      <c r="G118" s="36"/>
      <c r="H118" s="36"/>
      <c r="I118" s="36"/>
      <c r="J118" s="36"/>
      <c r="K118" s="36"/>
      <c r="L118" s="36"/>
      <c r="M118" s="36"/>
      <c r="N118" s="36"/>
      <c r="O118" s="36"/>
      <c r="P118" s="36"/>
    </row>
    <row r="119" spans="4:16" ht="15">
      <c r="D119" s="7"/>
      <c r="E119" s="36"/>
      <c r="F119" s="36"/>
      <c r="G119" s="36"/>
      <c r="H119" s="36"/>
      <c r="I119" s="36"/>
      <c r="J119" s="36"/>
      <c r="K119" s="36"/>
      <c r="L119" s="36"/>
      <c r="M119" s="36"/>
      <c r="N119" s="36"/>
      <c r="O119" s="36"/>
      <c r="P119" s="36"/>
    </row>
    <row r="120" spans="4:16" ht="15">
      <c r="D120" s="7"/>
      <c r="E120" s="36"/>
      <c r="F120" s="36"/>
      <c r="G120" s="36"/>
      <c r="H120" s="36"/>
      <c r="I120" s="36"/>
      <c r="J120" s="36"/>
      <c r="K120" s="36"/>
      <c r="L120" s="36"/>
      <c r="M120" s="36"/>
      <c r="N120" s="36"/>
      <c r="O120" s="36"/>
      <c r="P120" s="36"/>
    </row>
    <row r="126" spans="4:16" ht="15">
      <c r="D126" s="7" t="s">
        <v>174</v>
      </c>
      <c r="E126" s="36">
        <f>E115-E107</f>
        <v>1460000</v>
      </c>
      <c r="F126" s="36"/>
      <c r="G126" s="36"/>
      <c r="H126" s="36"/>
      <c r="I126" s="36"/>
      <c r="J126" s="36">
        <f>J115-J107</f>
        <v>-1460000</v>
      </c>
      <c r="K126" s="36"/>
      <c r="L126" s="36"/>
      <c r="M126" s="36"/>
      <c r="N126" s="36"/>
      <c r="O126" s="36"/>
      <c r="P126" s="36"/>
    </row>
  </sheetData>
  <mergeCells count="24">
    <mergeCell ref="K10:K12"/>
    <mergeCell ref="L10:L12"/>
    <mergeCell ref="H11:H12"/>
    <mergeCell ref="I10:I12"/>
    <mergeCell ref="J9:O9"/>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 ref="G11:G12"/>
    <mergeCell ref="A7:B7"/>
    <mergeCell ref="A8:B8"/>
    <mergeCell ref="J10:J12"/>
  </mergeCells>
  <printOptions horizontalCentered="1"/>
  <pageMargins left="0.19685039370078741" right="0.19685039370078741" top="1.1811023622047245" bottom="0.39370078740157483" header="0.59055118110236227" footer="0"/>
  <pageSetup paperSize="9" scale="60" fitToHeight="6" orientation="landscape" r:id="rId1"/>
  <headerFooter differentFirst="1" scaleWithDoc="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2025-01-15T09:09:35Z</cp:lastPrinted>
  <dcterms:created xsi:type="dcterms:W3CDTF">2023-11-24T09:05:02Z</dcterms:created>
  <dcterms:modified xsi:type="dcterms:W3CDTF">2025-01-15T09:11:22Z</dcterms:modified>
</cp:coreProperties>
</file>