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rina\общая\ФИНВІДДІЛ 2021\РІШЕННЯ\41D_здача рішення про бюджет\ зміни до рішення 05.01.2021 № 1\"/>
    </mc:Choice>
  </mc:AlternateContent>
  <bookViews>
    <workbookView minimized="1" xWindow="0" yWindow="0" windowWidth="28800" windowHeight="11976"/>
  </bookViews>
  <sheets>
    <sheet name="Лист1" sheetId="1" r:id="rId1"/>
  </sheets>
  <definedNames>
    <definedName name="_xlnm.Print_Titles" localSheetId="0">Лист1!$9:$13</definedName>
    <definedName name="_xlnm.Print_Area" localSheetId="0">Лист1!$A$1:$P$98</definedName>
  </definedNames>
  <calcPr calcId="152511" refMode="R1C1"/>
</workbook>
</file>

<file path=xl/calcChain.xml><?xml version="1.0" encoding="utf-8"?>
<calcChain xmlns="http://schemas.openxmlformats.org/spreadsheetml/2006/main">
  <c r="F29" i="1" l="1"/>
  <c r="F33" i="1"/>
  <c r="F108" i="1" l="1"/>
  <c r="G108" i="1"/>
  <c r="H108" i="1"/>
  <c r="I108" i="1"/>
  <c r="J108" i="1"/>
  <c r="K108" i="1"/>
  <c r="L108" i="1"/>
  <c r="M108" i="1"/>
  <c r="N108" i="1"/>
  <c r="O108" i="1"/>
  <c r="P108" i="1"/>
  <c r="E108" i="1"/>
  <c r="F106" i="1"/>
  <c r="G106" i="1"/>
  <c r="H106" i="1"/>
  <c r="I106" i="1"/>
  <c r="J106" i="1"/>
  <c r="K106" i="1"/>
  <c r="L106" i="1"/>
  <c r="M106" i="1"/>
  <c r="N106" i="1"/>
  <c r="O106" i="1"/>
  <c r="P106" i="1"/>
  <c r="E106" i="1"/>
  <c r="F105" i="1"/>
  <c r="G105" i="1"/>
  <c r="H105" i="1"/>
  <c r="I105" i="1"/>
  <c r="J105" i="1"/>
  <c r="K105" i="1"/>
  <c r="L105" i="1"/>
  <c r="M105" i="1"/>
  <c r="N105" i="1"/>
  <c r="O105" i="1"/>
  <c r="P105" i="1"/>
  <c r="E105" i="1"/>
  <c r="F104" i="1"/>
  <c r="G104" i="1"/>
  <c r="H104" i="1"/>
  <c r="I104" i="1"/>
  <c r="J104" i="1"/>
  <c r="K104" i="1"/>
  <c r="L104" i="1"/>
  <c r="M104" i="1"/>
  <c r="N104" i="1"/>
  <c r="O104" i="1"/>
  <c r="F103" i="1"/>
  <c r="G103" i="1"/>
  <c r="H103" i="1"/>
  <c r="I103" i="1"/>
  <c r="J103" i="1"/>
  <c r="K103" i="1"/>
  <c r="L103" i="1"/>
  <c r="M103" i="1"/>
  <c r="N103" i="1"/>
  <c r="O103" i="1"/>
  <c r="P103" i="1"/>
  <c r="E103" i="1"/>
  <c r="F102" i="1"/>
  <c r="G102" i="1"/>
  <c r="H102" i="1"/>
  <c r="I102" i="1"/>
  <c r="J102" i="1"/>
  <c r="K102" i="1"/>
  <c r="L102" i="1"/>
  <c r="M102" i="1"/>
  <c r="N102" i="1"/>
  <c r="O102" i="1"/>
  <c r="E102" i="1"/>
  <c r="F101" i="1"/>
  <c r="G101" i="1"/>
  <c r="H101" i="1"/>
  <c r="I101" i="1"/>
  <c r="J101" i="1"/>
  <c r="K101" i="1"/>
  <c r="L101" i="1"/>
  <c r="M101" i="1"/>
  <c r="N101" i="1"/>
  <c r="O101" i="1"/>
  <c r="P101" i="1"/>
  <c r="E101" i="1"/>
  <c r="P82" i="1" l="1"/>
  <c r="G82" i="1"/>
  <c r="H82" i="1"/>
  <c r="I82" i="1"/>
  <c r="J82" i="1"/>
  <c r="K82" i="1"/>
  <c r="L82" i="1"/>
  <c r="M82" i="1"/>
  <c r="N82" i="1"/>
  <c r="O82" i="1"/>
  <c r="F82" i="1"/>
  <c r="P89" i="1"/>
  <c r="E82" i="1" l="1"/>
  <c r="E89" i="1"/>
  <c r="E90" i="1"/>
  <c r="J84" i="1"/>
  <c r="K84" i="1"/>
  <c r="H83" i="1"/>
  <c r="I83" i="1"/>
  <c r="J83" i="1"/>
  <c r="K83" i="1"/>
  <c r="L83" i="1"/>
  <c r="M83" i="1"/>
  <c r="N83" i="1"/>
  <c r="O83" i="1"/>
  <c r="G83" i="1"/>
  <c r="F83" i="1"/>
  <c r="J78" i="1"/>
  <c r="L56" i="1"/>
  <c r="M56" i="1"/>
  <c r="N56" i="1"/>
  <c r="K56" i="1"/>
  <c r="F56" i="1"/>
  <c r="H56" i="1"/>
  <c r="G56" i="1"/>
  <c r="H72" i="1" l="1"/>
  <c r="I72" i="1"/>
  <c r="F73" i="1"/>
  <c r="F72" i="1" s="1"/>
  <c r="G73" i="1"/>
  <c r="G72" i="1" s="1"/>
  <c r="H73" i="1"/>
  <c r="I73" i="1"/>
  <c r="K73" i="1"/>
  <c r="K72" i="1" s="1"/>
  <c r="L73" i="1"/>
  <c r="L72" i="1" s="1"/>
  <c r="M73" i="1"/>
  <c r="M72" i="1" s="1"/>
  <c r="N73" i="1"/>
  <c r="N72" i="1" s="1"/>
  <c r="O73" i="1"/>
  <c r="O72" i="1" s="1"/>
  <c r="F54" i="1"/>
  <c r="F53" i="1"/>
  <c r="F51" i="1"/>
  <c r="F50" i="1"/>
  <c r="G17" i="1"/>
  <c r="F17" i="1"/>
  <c r="J79" i="1"/>
  <c r="E79" i="1"/>
  <c r="P79" i="1" s="1"/>
  <c r="E78" i="1"/>
  <c r="J76" i="1"/>
  <c r="E76" i="1"/>
  <c r="J75" i="1"/>
  <c r="J73" i="1" s="1"/>
  <c r="J72" i="1" s="1"/>
  <c r="E75" i="1"/>
  <c r="P75" i="1" s="1"/>
  <c r="J74" i="1"/>
  <c r="E74" i="1"/>
  <c r="P74" i="1" s="1"/>
  <c r="P73" i="1" l="1"/>
  <c r="P72" i="1" s="1"/>
  <c r="P76" i="1"/>
  <c r="E73" i="1"/>
  <c r="E72" i="1" s="1"/>
  <c r="J67" i="1"/>
  <c r="E67" i="1"/>
  <c r="P67" i="1" s="1"/>
  <c r="F15" i="1" l="1"/>
  <c r="E87" i="1" l="1"/>
  <c r="P87" i="1" s="1"/>
  <c r="E86" i="1"/>
  <c r="P86" i="1" s="1"/>
  <c r="E85" i="1"/>
  <c r="P85" i="1" s="1"/>
  <c r="P37" i="1"/>
  <c r="E38" i="1" l="1"/>
  <c r="P38" i="1" s="1"/>
  <c r="E36" i="1"/>
  <c r="E32" i="1"/>
  <c r="P32" i="1" s="1"/>
  <c r="P36" i="1" l="1"/>
  <c r="J41" i="1"/>
  <c r="E41" i="1"/>
  <c r="J40" i="1"/>
  <c r="E40" i="1"/>
  <c r="P41" i="1" l="1"/>
  <c r="P40" i="1"/>
  <c r="E66" i="1"/>
  <c r="E61" i="1"/>
  <c r="J61" i="1"/>
  <c r="E60" i="1"/>
  <c r="P60" i="1" s="1"/>
  <c r="E22" i="1"/>
  <c r="E35" i="1"/>
  <c r="E31" i="1"/>
  <c r="E28" i="1"/>
  <c r="E25" i="1"/>
  <c r="E53" i="1"/>
  <c r="J88" i="1"/>
  <c r="E88" i="1"/>
  <c r="E84" i="1"/>
  <c r="P88" i="1" l="1"/>
  <c r="P84" i="1"/>
  <c r="E83" i="1"/>
  <c r="P83" i="1" s="1"/>
  <c r="F14" i="1" l="1"/>
  <c r="E26" i="1"/>
  <c r="E23" i="1"/>
  <c r="G23" i="1"/>
  <c r="H23" i="1"/>
  <c r="I23" i="1"/>
  <c r="K23" i="1"/>
  <c r="L23" i="1"/>
  <c r="M23" i="1"/>
  <c r="N23" i="1"/>
  <c r="O23" i="1"/>
  <c r="E20" i="1"/>
  <c r="J20" i="1"/>
  <c r="J23" i="1" s="1"/>
  <c r="J26" i="1" s="1"/>
  <c r="K55" i="1"/>
  <c r="G55" i="1"/>
  <c r="H55" i="1"/>
  <c r="I56" i="1"/>
  <c r="I55" i="1" s="1"/>
  <c r="E17" i="1"/>
  <c r="E18" i="1"/>
  <c r="E19" i="1"/>
  <c r="E29" i="1"/>
  <c r="E33" i="1"/>
  <c r="E104" i="1" s="1"/>
  <c r="E39" i="1"/>
  <c r="E42" i="1"/>
  <c r="E43" i="1"/>
  <c r="E44" i="1"/>
  <c r="E45" i="1"/>
  <c r="E46" i="1"/>
  <c r="E47" i="1"/>
  <c r="E48" i="1"/>
  <c r="E49" i="1"/>
  <c r="E50" i="1"/>
  <c r="E51" i="1"/>
  <c r="E54" i="1"/>
  <c r="E57" i="1"/>
  <c r="E58" i="1"/>
  <c r="E59" i="1"/>
  <c r="E62" i="1"/>
  <c r="E63" i="1"/>
  <c r="E64" i="1"/>
  <c r="E65" i="1"/>
  <c r="E68" i="1"/>
  <c r="E69" i="1"/>
  <c r="E70" i="1"/>
  <c r="E71" i="1"/>
  <c r="E16" i="1"/>
  <c r="M55" i="1"/>
  <c r="N55" i="1"/>
  <c r="J16" i="1"/>
  <c r="J17" i="1"/>
  <c r="J18" i="1"/>
  <c r="J19" i="1"/>
  <c r="J29" i="1"/>
  <c r="J33" i="1"/>
  <c r="J39" i="1"/>
  <c r="J42" i="1"/>
  <c r="J43" i="1"/>
  <c r="J44" i="1"/>
  <c r="J45" i="1"/>
  <c r="J46" i="1"/>
  <c r="J47" i="1"/>
  <c r="J48" i="1"/>
  <c r="J49" i="1"/>
  <c r="J50" i="1"/>
  <c r="J51" i="1"/>
  <c r="J54" i="1"/>
  <c r="J57" i="1"/>
  <c r="J58" i="1"/>
  <c r="J62" i="1"/>
  <c r="J63" i="1"/>
  <c r="J64" i="1"/>
  <c r="J65" i="1"/>
  <c r="J68" i="1"/>
  <c r="J69" i="1"/>
  <c r="J70" i="1"/>
  <c r="J71" i="1"/>
  <c r="O59" i="1"/>
  <c r="O56" i="1" s="1"/>
  <c r="F81" i="1" l="1"/>
  <c r="O55" i="1"/>
  <c r="E15" i="1"/>
  <c r="E14" i="1" s="1"/>
  <c r="J15" i="1"/>
  <c r="M26" i="1"/>
  <c r="M15" i="1" s="1"/>
  <c r="L26" i="1"/>
  <c r="L15" i="1" s="1"/>
  <c r="L14" i="1" s="1"/>
  <c r="G26" i="1"/>
  <c r="G15" i="1" s="1"/>
  <c r="O26" i="1"/>
  <c r="N26" i="1"/>
  <c r="N15" i="1" s="1"/>
  <c r="N14" i="1" s="1"/>
  <c r="N81" i="1" s="1"/>
  <c r="N107" i="1" s="1"/>
  <c r="P66" i="1"/>
  <c r="P102" i="1" s="1"/>
  <c r="E56" i="1"/>
  <c r="J35" i="1"/>
  <c r="P35" i="1" s="1"/>
  <c r="J31" i="1"/>
  <c r="P23" i="1"/>
  <c r="H26" i="1"/>
  <c r="H15" i="1" s="1"/>
  <c r="I26" i="1"/>
  <c r="I15" i="1" s="1"/>
  <c r="I14" i="1" s="1"/>
  <c r="I81" i="1" s="1"/>
  <c r="I107" i="1" s="1"/>
  <c r="L55" i="1"/>
  <c r="L81" i="1" s="1"/>
  <c r="L107" i="1" s="1"/>
  <c r="J59" i="1"/>
  <c r="P59" i="1" s="1"/>
  <c r="K26" i="1"/>
  <c r="K15" i="1" s="1"/>
  <c r="P26" i="1"/>
  <c r="P20" i="1"/>
  <c r="F55" i="1"/>
  <c r="E55" i="1" s="1"/>
  <c r="P51" i="1"/>
  <c r="P71" i="1"/>
  <c r="P70" i="1"/>
  <c r="P69" i="1"/>
  <c r="P68" i="1"/>
  <c r="P65" i="1"/>
  <c r="P64" i="1"/>
  <c r="P63" i="1"/>
  <c r="P62" i="1"/>
  <c r="P61" i="1"/>
  <c r="P58" i="1"/>
  <c r="P57" i="1"/>
  <c r="P54" i="1"/>
  <c r="P50" i="1"/>
  <c r="P49" i="1"/>
  <c r="P48" i="1"/>
  <c r="P47" i="1"/>
  <c r="P46" i="1"/>
  <c r="P45" i="1"/>
  <c r="P44" i="1"/>
  <c r="P43" i="1"/>
  <c r="P42" i="1"/>
  <c r="P39" i="1"/>
  <c r="P33" i="1"/>
  <c r="P29" i="1"/>
  <c r="P19" i="1"/>
  <c r="P18" i="1"/>
  <c r="P17" i="1"/>
  <c r="P16" i="1"/>
  <c r="P104" i="1" l="1"/>
  <c r="F107" i="1"/>
  <c r="E81" i="1"/>
  <c r="E107" i="1" s="1"/>
  <c r="J55" i="1"/>
  <c r="J56" i="1"/>
  <c r="P56" i="1" s="1"/>
  <c r="P15" i="1"/>
  <c r="O15" i="1"/>
  <c r="P78" i="1" s="1"/>
  <c r="M14" i="1"/>
  <c r="M81" i="1" s="1"/>
  <c r="M107" i="1" s="1"/>
  <c r="H14" i="1"/>
  <c r="G14" i="1"/>
  <c r="G81" i="1" s="1"/>
  <c r="G107" i="1" s="1"/>
  <c r="J28" i="1"/>
  <c r="P31" i="1"/>
  <c r="K14" i="1"/>
  <c r="K81" i="1" s="1"/>
  <c r="K107" i="1" s="1"/>
  <c r="P55" i="1" l="1"/>
  <c r="H81" i="1"/>
  <c r="H107" i="1" s="1"/>
  <c r="P53" i="1"/>
  <c r="O14" i="1"/>
  <c r="J25" i="1"/>
  <c r="P28" i="1"/>
  <c r="J14" i="1" l="1"/>
  <c r="O81" i="1"/>
  <c r="O107" i="1" s="1"/>
  <c r="P25" i="1"/>
  <c r="J22" i="1"/>
  <c r="P22" i="1" s="1"/>
  <c r="P14" i="1" l="1"/>
  <c r="P81" i="1" s="1"/>
  <c r="P107" i="1" s="1"/>
  <c r="J81" i="1"/>
  <c r="J107" i="1" s="1"/>
</calcChain>
</file>

<file path=xl/sharedStrings.xml><?xml version="1.0" encoding="utf-8"?>
<sst xmlns="http://schemas.openxmlformats.org/spreadsheetml/2006/main" count="243" uniqueCount="183">
  <si>
    <t>Додаток 3</t>
  </si>
  <si>
    <t>РОЗПОДІЛ</t>
  </si>
  <si>
    <t>видатків місцевого бюджету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</si>
  <si>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</si>
  <si>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</si>
  <si>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</si>
  <si>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</si>
  <si>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</si>
  <si>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</si>
  <si>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</si>
  <si>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</si>
  <si>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</si>
  <si>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</si>
  <si>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</si>
  <si>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</si>
  <si>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</si>
  <si>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</si>
  <si>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</si>
  <si>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</si>
  <si>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</si>
  <si>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</si>
  <si>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</si>
  <si>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</si>
  <si>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</si>
  <si>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</si>
  <si>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</si>
  <si>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</si>
  <si>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</si>
  <si>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</si>
  <si>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</si>
  <si>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</si>
  <si>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0763</t>
  </si>
  <si>
    <t>2152</t>
  </si>
  <si>
    <t>Інші програми та заходи у сфері охорони здоров`я</t>
  </si>
  <si>
    <t>1030</t>
  </si>
  <si>
    <t>0113191</t>
  </si>
  <si>
    <t>3191</t>
  </si>
  <si>
    <t>Інші видатки на соціальний захист ветеранів війни та праці</t>
  </si>
  <si>
    <t>0113242</t>
  </si>
  <si>
    <t>1090</t>
  </si>
  <si>
    <t>3242</t>
  </si>
  <si>
    <t>Інші заходи у сфері соціального захисту і соціального забезпечення</t>
  </si>
  <si>
    <t>0114082</t>
  </si>
  <si>
    <t>0829</t>
  </si>
  <si>
    <t>4082</t>
  </si>
  <si>
    <t>Інші заходи в галузі культури і мистецтва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</si>
  <si>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</si>
  <si>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</si>
  <si>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</si>
  <si>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</si>
  <si>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</si>
  <si>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</si>
  <si>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</si>
  <si>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</si>
  <si>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</si>
  <si>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</si>
  <si>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0117325</t>
  </si>
  <si>
    <t>0443</t>
  </si>
  <si>
    <t>7325</t>
  </si>
  <si>
    <t>Будівництво споруд, установ та закладів фізичної культури і спорту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</si>
  <si>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</si>
  <si>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</si>
  <si>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</si>
  <si>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</si>
  <si>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</si>
  <si>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</si>
  <si>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</si>
  <si>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</si>
  <si>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</si>
  <si>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</si>
  <si>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пожежної охорони</t>
  </si>
  <si>
    <t>0118340</t>
  </si>
  <si>
    <t>0540</t>
  </si>
  <si>
    <t>8340</t>
  </si>
  <si>
    <t>Природоохоронні заходи за рахунок цільових фондів</t>
  </si>
  <si>
    <t>0119110</t>
  </si>
  <si>
    <t>0180</t>
  </si>
  <si>
    <t>9110</t>
  </si>
  <si>
    <t>Реверсна дотація </t>
  </si>
  <si>
    <t>0119770</t>
  </si>
  <si>
    <t>9770</t>
  </si>
  <si>
    <t>Інші субвенції з місцевого бюджету</t>
  </si>
  <si>
    <t>0600000</t>
  </si>
  <si>
    <t>0610000</t>
  </si>
  <si>
    <t>0610160</t>
  </si>
  <si>
    <t>0611010</t>
  </si>
  <si>
    <t>0910</t>
  </si>
  <si>
    <t>1010</t>
  </si>
  <si>
    <t>Надання дошкільної освіти</t>
  </si>
  <si>
    <t>0921</t>
  </si>
  <si>
    <t>0960</t>
  </si>
  <si>
    <t>Надання позашкільної освіти закладами позашкільної освіти, заходи із позашкільної роботи з дітьми</t>
  </si>
  <si>
    <t>Надання спеціальної освіти мистецькими школами</t>
  </si>
  <si>
    <t>0990</t>
  </si>
  <si>
    <t>Забезпечення діяльності інших закладів у сфері освіти</t>
  </si>
  <si>
    <t>Інші програми та заходи у сфері освіти</t>
  </si>
  <si>
    <t>0613133</t>
  </si>
  <si>
    <t>1040</t>
  </si>
  <si>
    <t>3133</t>
  </si>
  <si>
    <t>Інші заходи та заклади молодіжної політики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</si>
  <si>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</si>
  <si>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</si>
  <si>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</si>
  <si>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</si>
  <si>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</si>
  <si>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</si>
  <si>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</si>
  <si>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</si>
  <si>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X</t>
  </si>
  <si>
    <t>УСЬОГО</t>
  </si>
  <si>
    <t>Сільський голова</t>
  </si>
  <si>
    <t>І.В. Назар</t>
  </si>
  <si>
    <t>4823380600</t>
  </si>
  <si>
    <t>(код бюджету)</t>
  </si>
  <si>
    <t>0119430</t>
  </si>
  <si>
    <t>9430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</si>
  <si>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</si>
  <si>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Галицинівська сільська рада</t>
  </si>
  <si>
    <t>до рішення Галицинівської сільської ради</t>
  </si>
  <si>
    <t>Пільгове медичне обслуговування осіб, які постраждали внаслідок Чорнобильської катастрофи</t>
  </si>
  <si>
    <t>0113050</t>
  </si>
  <si>
    <t>Видатки на поховання учасників бойових дій та осіб з інвалідністю внаслідок війни</t>
  </si>
  <si>
    <t>0113090</t>
  </si>
  <si>
    <t>0113171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</si>
  <si>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</si>
  <si>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в тому числі видатки за рахунок цільових субвенцій  з державного бюджету</t>
  </si>
  <si>
    <t>видатки за рахунок субвенції з місцевого бюджету  на надання державної підтримки особам з особливими освітніми потребами за рахунок відповідної субвенції з державного бюджету</t>
  </si>
  <si>
    <t>видатки за рахунок субвенції з місцевого бюджету на здійснення переданих видатків у сфері освіти за рахунок коштів освітньої субвенції</t>
  </si>
  <si>
    <t>видатки за рахунок освітньої субвенції з державного бюджету місцевим бюджетам </t>
  </si>
  <si>
    <t xml:space="preserve">видатки за рахунок інших субвенцій з місцевого бюджету </t>
  </si>
  <si>
    <t>видатки за рахунок субвенції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</si>
  <si>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у тому числі:</t>
  </si>
  <si>
    <t>0115053</t>
  </si>
  <si>
    <t>0810</t>
  </si>
  <si>
    <t>0115052</t>
  </si>
  <si>
    <t>0113192</t>
  </si>
  <si>
    <t>видатки за рахунок інших субвенцій з місцевого бюджету (на програми соціального захисту)</t>
  </si>
  <si>
    <t>Забезпечення діяльності бібліотек</t>
  </si>
  <si>
    <t>0114030</t>
  </si>
  <si>
    <t>4030</t>
  </si>
  <si>
    <t>0824</t>
  </si>
  <si>
    <t>видатки за рахунок інших субвенцій з місцевого бюджету (для ГОІ СОІУ)</t>
  </si>
  <si>
    <t>видатки за рахунок інших субвенцій з місцевого бюджету (на утримання ВФСТ "Колос")</t>
  </si>
  <si>
    <t>видатки за рахунок інших субвенцій з місцевого бюджету (на утриманя ЦБС)</t>
  </si>
  <si>
    <t>Керівництво і управління у відповідній сфері у містах (місті Києві), селищах, селах,  територіальних громадах</t>
  </si>
  <si>
    <t>0611021</t>
  </si>
  <si>
    <t xml:space="preserve">Надання загальної середньої освіти закладами загальної середньої освіти </t>
  </si>
  <si>
    <t>0611031</t>
  </si>
  <si>
    <t>1031</t>
  </si>
  <si>
    <t>0611070</t>
  </si>
  <si>
    <t>1070</t>
  </si>
  <si>
    <t>0611080</t>
  </si>
  <si>
    <t>0611141</t>
  </si>
  <si>
    <t>0611142</t>
  </si>
  <si>
    <t>1142</t>
  </si>
  <si>
    <t>0611151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</si>
  <si>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</si>
  <si>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</si>
  <si>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</si>
  <si>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 xml:space="preserve"> Забезпечення діяльності інклюзивно-ресурсних центрів за рахунок субвенції з місцевого бюджету на здійснення переданих видатків у сфері освіти за рахунок коштів освітньої субвенції</t>
  </si>
  <si>
    <t>0611200</t>
  </si>
  <si>
    <t>1200</t>
  </si>
  <si>
    <t>Надання освіти за рахунок освіти з державного бюджету місцевим бюджетам на надання державної підтримки особам з особливими освітніми потребами</t>
  </si>
  <si>
    <t>3700000</t>
  </si>
  <si>
    <t>3710000</t>
  </si>
  <si>
    <t>3719110</t>
  </si>
  <si>
    <t>3719430</t>
  </si>
  <si>
    <t>3719770</t>
  </si>
  <si>
    <t>Вiддiл освiти, культури, молодi та спорту Галицинiвської сiльської ради</t>
  </si>
  <si>
    <t>Фінансовий відділ  Галицинівської сільської ради</t>
  </si>
  <si>
    <t>від 05.01.2021р.</t>
  </si>
  <si>
    <t>№ 1</t>
  </si>
  <si>
    <t>0150+0160</t>
  </si>
  <si>
    <t>освіта</t>
  </si>
  <si>
    <t>охорона здоров</t>
  </si>
  <si>
    <t>соц.захист</t>
  </si>
  <si>
    <t>культура</t>
  </si>
  <si>
    <t>фізкультура і спорт</t>
  </si>
  <si>
    <t>Інші</t>
  </si>
  <si>
    <t>трансферти</t>
  </si>
  <si>
    <t>Фінансова підтримка регіональних осередків всеукраїнських об`єднань фізкультурно-спортивної спрямованості у здійсненні фізкультурно-масових заходів серед населення регіону</t>
  </si>
  <si>
    <t xml:space="preserve">Фінансова підтримка на утримання місцевих осередків (рад) всеукраїнських об`єднань фізкультурно-спортивної спрямованості
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</si>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</sst>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333333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49" fontId="0" fillId="0" borderId="2" xfId="0" quotePrefix="1" applyNumberFormat="1" applyBorder="1" applyAlignment="1">
      <alignment horizontal="center" vertical="center" wrapText="1"/>
    </xf>
    <xf numFmtId="1" fontId="0" fillId="0" borderId="2" xfId="0" quotePrefix="1" applyNumberFormat="1" applyBorder="1" applyAlignment="1">
      <alignment horizontal="center" vertical="center" wrapText="1"/>
    </xf>
    <xf numFmtId="4" fontId="0" fillId="2" borderId="2" xfId="0" quotePrefix="1" applyNumberFormat="1" applyFont="1" applyFill="1" applyBorder="1" applyAlignment="1">
      <alignment vertical="center" wrapText="1"/>
    </xf>
    <xf numFmtId="4" fontId="0" fillId="2" borderId="2" xfId="0" applyNumberFormat="1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4" fontId="1" fillId="3" borderId="2" xfId="0" applyNumberFormat="1" applyFont="1" applyFill="1" applyBorder="1" applyAlignment="1">
      <alignment vertical="center" wrapText="1"/>
    </xf>
    <xf numFmtId="4" fontId="0" fillId="3" borderId="2" xfId="0" applyNumberFormat="1" applyFont="1" applyFill="1" applyBorder="1" applyAlignment="1">
      <alignment vertical="center" wrapText="1"/>
    </xf>
    <xf numFmtId="49" fontId="4" fillId="3" borderId="2" xfId="0" quotePrefix="1" applyNumberFormat="1" applyFont="1" applyFill="1" applyBorder="1" applyAlignment="1">
      <alignment horizontal="center" vertical="center" wrapText="1"/>
    </xf>
    <xf numFmtId="0" fontId="4" fillId="3" borderId="2" xfId="0" quotePrefix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wrapText="1"/>
    </xf>
    <xf numFmtId="4" fontId="4" fillId="3" borderId="2" xfId="0" applyNumberFormat="1" applyFont="1" applyFill="1" applyBorder="1" applyAlignment="1">
      <alignment vertical="center" wrapText="1"/>
    </xf>
    <xf numFmtId="4" fontId="6" fillId="3" borderId="2" xfId="0" applyNumberFormat="1" applyFont="1" applyFill="1" applyBorder="1" applyAlignment="1">
      <alignment vertical="center" wrapText="1"/>
    </xf>
    <xf numFmtId="0" fontId="4" fillId="3" borderId="0" xfId="0" applyFont="1" applyFill="1"/>
    <xf numFmtId="49" fontId="4" fillId="3" borderId="3" xfId="0" quotePrefix="1" applyNumberFormat="1" applyFont="1" applyFill="1" applyBorder="1" applyAlignment="1">
      <alignment horizontal="center" vertical="center" wrapText="1"/>
    </xf>
    <xf numFmtId="0" fontId="4" fillId="3" borderId="3" xfId="0" quotePrefix="1" applyFont="1" applyFill="1" applyBorder="1" applyAlignment="1">
      <alignment horizontal="center" vertical="center" wrapText="1"/>
    </xf>
    <xf numFmtId="0" fontId="5" fillId="3" borderId="0" xfId="0" applyFont="1" applyFill="1" applyAlignment="1">
      <alignment wrapText="1"/>
    </xf>
    <xf numFmtId="49" fontId="0" fillId="3" borderId="2" xfId="0" quotePrefix="1" applyNumberFormat="1" applyFill="1" applyBorder="1" applyAlignment="1">
      <alignment horizontal="center" vertical="center" wrapText="1"/>
    </xf>
    <xf numFmtId="4" fontId="0" fillId="3" borderId="2" xfId="0" quotePrefix="1" applyNumberFormat="1" applyFont="1" applyFill="1" applyBorder="1" applyAlignment="1">
      <alignment vertical="center" wrapText="1"/>
    </xf>
    <xf numFmtId="0" fontId="0" fillId="3" borderId="0" xfId="0" applyFill="1"/>
    <xf numFmtId="49" fontId="0" fillId="0" borderId="2" xfId="0" applyNumberFormat="1" applyBorder="1" applyAlignment="1">
      <alignment horizontal="center" vertical="center" wrapText="1"/>
    </xf>
    <xf numFmtId="4" fontId="0" fillId="3" borderId="2" xfId="0" quotePrefix="1" applyNumberFormat="1" applyFill="1" applyBorder="1" applyAlignment="1">
      <alignment vertical="center" wrapText="1"/>
    </xf>
    <xf numFmtId="4" fontId="0" fillId="3" borderId="2" xfId="0" applyNumberFormat="1" applyFill="1" applyBorder="1" applyAlignment="1">
      <alignment vertical="center" wrapText="1"/>
    </xf>
    <xf numFmtId="0" fontId="0" fillId="3" borderId="2" xfId="0" quotePrefix="1" applyFill="1" applyBorder="1" applyAlignment="1">
      <alignment horizontal="center" vertical="center" wrapText="1"/>
    </xf>
    <xf numFmtId="4" fontId="0" fillId="3" borderId="2" xfId="0" quotePrefix="1" applyNumberFormat="1" applyFill="1" applyBorder="1" applyAlignment="1">
      <alignment horizontal="center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0" fillId="0" borderId="2" xfId="0" applyBorder="1"/>
    <xf numFmtId="0" fontId="8" fillId="0" borderId="2" xfId="0" applyFont="1" applyBorder="1"/>
    <xf numFmtId="4" fontId="8" fillId="0" borderId="2" xfId="0" applyNumberFormat="1" applyFont="1" applyBorder="1"/>
    <xf numFmtId="0" fontId="8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20"/>
  <sheetViews>
    <sheetView tabSelected="1" view="pageBreakPreview" zoomScaleNormal="120" zoomScaleSheetLayoutView="100" workbookViewId="0">
      <pane xSplit="1" ySplit="13" topLeftCell="B82" activePane="bottomRight" state="frozen"/>
      <selection pane="topRight" activeCell="B1" sqref="B1"/>
      <selection pane="bottomLeft" activeCell="A14" sqref="A14"/>
      <selection pane="bottomRight" activeCell="D84" sqref="D84"/>
    </sheetView>
  </sheetViews>
  <sheetFormatPr defaultRowHeight="13.8" x14ac:dyDescent="0.3"/>
  <cols>
    <col min="1" max="3" width="12" customWidth="1"/>
    <col min="4" max="4" width="40.6640625" customWidth="1"/>
    <col min="5" max="16" width="13.6640625" customWidth="1"/>
  </cols>
  <sheetData>
    <row r="2" spans="1:16" x14ac:dyDescent="0.3">
      <c r="L2" t="s">
        <v>0</v>
      </c>
    </row>
    <row r="3" spans="1:16" x14ac:dyDescent="0.3">
      <c r="L3" t="s">
        <v>118</v>
      </c>
    </row>
    <row r="4" spans="1:16" x14ac:dyDescent="0.3">
      <c r="L4" t="s">
        <v>170</v>
      </c>
      <c r="N4" t="s">
        <v>171</v>
      </c>
    </row>
    <row r="5" spans="1:16" x14ac:dyDescent="0.3">
      <c r="A5" s="53" t="s">
        <v>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6" x14ac:dyDescent="0.3">
      <c r="A6" s="53" t="s">
        <v>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6" x14ac:dyDescent="0.3">
      <c r="A7" s="22" t="s">
        <v>112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3">
      <c r="A8" s="21" t="s">
        <v>113</v>
      </c>
      <c r="P8" s="1" t="s">
        <v>3</v>
      </c>
    </row>
    <row r="9" spans="1:16" x14ac:dyDescent="0.3">
      <c r="A9" s="55" t="s">
        <v>4</v>
      </c>
      <c r="B9" s="55" t="s">
        <v>5</v>
      </c>
      <c r="C9" s="55" t="s">
        <v>6</v>
      </c>
      <c r="D9" s="56" t="s">
        <v>7</v>
      </c>
      <c r="E9" s="56" t="s">
        <v>8</v>
      </c>
      <c r="F9" s="56"/>
      <c r="G9" s="56"/>
      <c r="H9" s="56"/>
      <c r="I9" s="56"/>
      <c r="J9" s="56" t="s">
        <v>15</v>
      </c>
      <c r="K9" s="56"/>
      <c r="L9" s="56"/>
      <c r="M9" s="56"/>
      <c r="N9" s="56"/>
      <c r="O9" s="56"/>
      <c r="P9" s="57" t="s">
        <v>17</v>
      </c>
    </row>
    <row r="10" spans="1:16" x14ac:dyDescent="0.3">
      <c r="A10" s="56"/>
      <c r="B10" s="56"/>
      <c r="C10" s="56"/>
      <c r="D10" s="56"/>
      <c r="E10" s="57" t="s">
        <v>9</v>
      </c>
      <c r="F10" s="56" t="s">
        <v>10</v>
      </c>
      <c r="G10" s="56" t="s">
        <v>11</v>
      </c>
      <c r="H10" s="56"/>
      <c r="I10" s="56" t="s">
        <v>14</v>
      </c>
      <c r="J10" s="57" t="s">
        <v>9</v>
      </c>
      <c r="K10" s="56" t="s">
        <v>16</v>
      </c>
      <c r="L10" s="56" t="s">
        <v>10</v>
      </c>
      <c r="M10" s="56" t="s">
        <v>11</v>
      </c>
      <c r="N10" s="56"/>
      <c r="O10" s="56" t="s">
        <v>14</v>
      </c>
      <c r="P10" s="56"/>
    </row>
    <row r="11" spans="1:16" x14ac:dyDescent="0.3">
      <c r="A11" s="56"/>
      <c r="B11" s="56"/>
      <c r="C11" s="56"/>
      <c r="D11" s="56"/>
      <c r="E11" s="56"/>
      <c r="F11" s="56"/>
      <c r="G11" s="56" t="s">
        <v>12</v>
      </c>
      <c r="H11" s="56" t="s">
        <v>13</v>
      </c>
      <c r="I11" s="56"/>
      <c r="J11" s="56"/>
      <c r="K11" s="56"/>
      <c r="L11" s="56"/>
      <c r="M11" s="56" t="s">
        <v>12</v>
      </c>
      <c r="N11" s="56" t="s">
        <v>13</v>
      </c>
      <c r="O11" s="56"/>
      <c r="P11" s="56"/>
    </row>
    <row r="12" spans="1:16" ht="44.25" customHeight="1" x14ac:dyDescent="0.3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</row>
    <row r="13" spans="1:16" x14ac:dyDescent="0.3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3">
      <c r="A14" s="6" t="s">
        <v>18</v>
      </c>
      <c r="B14" s="7"/>
      <c r="C14" s="8"/>
      <c r="D14" s="9" t="s">
        <v>117</v>
      </c>
      <c r="E14" s="10">
        <f>E15</f>
        <v>38790608</v>
      </c>
      <c r="F14" s="10">
        <f t="shared" ref="F14:O14" si="0">F15</f>
        <v>38091276</v>
      </c>
      <c r="G14" s="10">
        <f t="shared" si="0"/>
        <v>16233796</v>
      </c>
      <c r="H14" s="10">
        <f t="shared" si="0"/>
        <v>1596664</v>
      </c>
      <c r="I14" s="10">
        <f t="shared" si="0"/>
        <v>699332</v>
      </c>
      <c r="J14" s="10">
        <f>L14+O14</f>
        <v>13525099</v>
      </c>
      <c r="K14" s="10">
        <f t="shared" si="0"/>
        <v>4930704</v>
      </c>
      <c r="L14" s="10">
        <f t="shared" si="0"/>
        <v>0</v>
      </c>
      <c r="M14" s="10">
        <f t="shared" si="0"/>
        <v>0</v>
      </c>
      <c r="N14" s="10">
        <f t="shared" si="0"/>
        <v>0</v>
      </c>
      <c r="O14" s="10">
        <f t="shared" si="0"/>
        <v>13525099</v>
      </c>
      <c r="P14" s="10">
        <f>E14+J14</f>
        <v>52315707</v>
      </c>
    </row>
    <row r="15" spans="1:16" x14ac:dyDescent="0.3">
      <c r="A15" s="6" t="s">
        <v>19</v>
      </c>
      <c r="B15" s="7"/>
      <c r="C15" s="8"/>
      <c r="D15" s="9" t="s">
        <v>117</v>
      </c>
      <c r="E15" s="10">
        <f>E16+E17+E18+E19+E29+E33+E39+E42+E43+E44+E45+E46+E47+E48+E49+E50+E51+E54+E20+E23+E26+E40+E41+E32+E36</f>
        <v>38790608</v>
      </c>
      <c r="F15" s="10">
        <f t="shared" ref="F15:P15" si="1">F16+F17+F18+F19+F29+F33+F39+F42+F43+F44+F45+F46+F47+F48+F49+F50+F51+F54+F20+F23+F26+F40+F41+F32+F36</f>
        <v>38091276</v>
      </c>
      <c r="G15" s="10">
        <f>G16+G17+G18+G19+G29+G33+G39+G42+G43+G44+G45+G46+G47+G48+G49+G50+G51+G54+G20+G23+G26+G40+G41+G32+G36</f>
        <v>16233796</v>
      </c>
      <c r="H15" s="10">
        <f t="shared" si="1"/>
        <v>1596664</v>
      </c>
      <c r="I15" s="10">
        <f t="shared" si="1"/>
        <v>699332</v>
      </c>
      <c r="J15" s="10">
        <f t="shared" si="1"/>
        <v>13525099</v>
      </c>
      <c r="K15" s="10">
        <f t="shared" si="1"/>
        <v>4930704</v>
      </c>
      <c r="L15" s="10">
        <f t="shared" si="1"/>
        <v>0</v>
      </c>
      <c r="M15" s="10">
        <f t="shared" si="1"/>
        <v>0</v>
      </c>
      <c r="N15" s="10">
        <f t="shared" si="1"/>
        <v>0</v>
      </c>
      <c r="O15" s="10">
        <f t="shared" si="1"/>
        <v>13525099</v>
      </c>
      <c r="P15" s="10">
        <f t="shared" si="1"/>
        <v>52315707</v>
      </c>
    </row>
    <row r="16" spans="1:16" ht="69" x14ac:dyDescent="0.3">
      <c r="A16" s="12" t="s">
        <v>20</v>
      </c>
      <c r="B16" s="12" t="s">
        <v>22</v>
      </c>
      <c r="C16" s="13" t="s">
        <v>21</v>
      </c>
      <c r="D16" s="14" t="s">
        <v>23</v>
      </c>
      <c r="E16" s="15">
        <f>F16+I16</f>
        <v>15409045</v>
      </c>
      <c r="F16" s="16">
        <v>15409045</v>
      </c>
      <c r="G16" s="16">
        <v>11738570</v>
      </c>
      <c r="H16" s="16">
        <v>340475</v>
      </c>
      <c r="I16" s="16">
        <v>0</v>
      </c>
      <c r="J16" s="10">
        <f t="shared" ref="J16:J71" si="2">L16+O16</f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ref="P16:P71" si="3">E16+J16</f>
        <v>15409045</v>
      </c>
    </row>
    <row r="17" spans="1:16" ht="41.4" hidden="1" x14ac:dyDescent="0.3">
      <c r="A17" s="12" t="s">
        <v>24</v>
      </c>
      <c r="B17" s="12" t="s">
        <v>25</v>
      </c>
      <c r="C17" s="13" t="s">
        <v>21</v>
      </c>
      <c r="D17" s="14" t="s">
        <v>144</v>
      </c>
      <c r="E17" s="15">
        <f t="shared" ref="E17:E71" si="4">F17+I17</f>
        <v>0</v>
      </c>
      <c r="F17" s="16">
        <f>1549240-1549240</f>
        <v>0</v>
      </c>
      <c r="G17" s="16">
        <f>1242240-1242240</f>
        <v>0</v>
      </c>
      <c r="H17" s="16">
        <v>0</v>
      </c>
      <c r="I17" s="16">
        <v>0</v>
      </c>
      <c r="J17" s="10">
        <f t="shared" si="2"/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3"/>
        <v>0</v>
      </c>
    </row>
    <row r="18" spans="1:16" ht="41.4" x14ac:dyDescent="0.3">
      <c r="A18" s="12" t="s">
        <v>26</v>
      </c>
      <c r="B18" s="12" t="s">
        <v>28</v>
      </c>
      <c r="C18" s="13" t="s">
        <v>27</v>
      </c>
      <c r="D18" s="14" t="s">
        <v>29</v>
      </c>
      <c r="E18" s="15">
        <f t="shared" si="4"/>
        <v>303555</v>
      </c>
      <c r="F18" s="16">
        <v>303555</v>
      </c>
      <c r="G18" s="16">
        <v>0</v>
      </c>
      <c r="H18" s="16">
        <v>0</v>
      </c>
      <c r="I18" s="16">
        <v>0</v>
      </c>
      <c r="J18" s="10">
        <f t="shared" si="2"/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3"/>
        <v>303555</v>
      </c>
    </row>
    <row r="19" spans="1:16" ht="27.6" x14ac:dyDescent="0.3">
      <c r="A19" s="12" t="s">
        <v>30</v>
      </c>
      <c r="B19" s="12" t="s">
        <v>32</v>
      </c>
      <c r="C19" s="13" t="s">
        <v>31</v>
      </c>
      <c r="D19" s="14" t="s">
        <v>33</v>
      </c>
      <c r="E19" s="15">
        <f t="shared" si="4"/>
        <v>4569290</v>
      </c>
      <c r="F19" s="16">
        <v>4569290</v>
      </c>
      <c r="G19" s="16">
        <v>0</v>
      </c>
      <c r="H19" s="16">
        <v>0</v>
      </c>
      <c r="I19" s="16">
        <v>0</v>
      </c>
      <c r="J19" s="10">
        <f t="shared" si="2"/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3"/>
        <v>4569290</v>
      </c>
    </row>
    <row r="20" spans="1:16" ht="41.4" x14ac:dyDescent="0.3">
      <c r="A20" s="12" t="s">
        <v>120</v>
      </c>
      <c r="B20" s="12">
        <v>3050</v>
      </c>
      <c r="C20" s="24">
        <v>1070</v>
      </c>
      <c r="D20" s="14" t="s">
        <v>119</v>
      </c>
      <c r="E20" s="15">
        <f t="shared" si="4"/>
        <v>26100</v>
      </c>
      <c r="F20" s="16">
        <v>26100</v>
      </c>
      <c r="G20" s="16">
        <v>0</v>
      </c>
      <c r="H20" s="16">
        <v>0</v>
      </c>
      <c r="I20" s="16">
        <v>0</v>
      </c>
      <c r="J20" s="10">
        <f t="shared" ref="J20" si="5">L20+O20</f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ref="P20:P26" si="6">E20+J20</f>
        <v>26100</v>
      </c>
    </row>
    <row r="21" spans="1:16" x14ac:dyDescent="0.3">
      <c r="A21" s="12"/>
      <c r="B21" s="12"/>
      <c r="C21" s="24"/>
      <c r="D21" s="14" t="s">
        <v>131</v>
      </c>
      <c r="E21" s="15"/>
      <c r="F21" s="16"/>
      <c r="G21" s="16"/>
      <c r="H21" s="16"/>
      <c r="I21" s="16"/>
      <c r="J21" s="10"/>
      <c r="K21" s="16"/>
      <c r="L21" s="16"/>
      <c r="M21" s="16"/>
      <c r="N21" s="16"/>
      <c r="O21" s="16"/>
      <c r="P21" s="15"/>
    </row>
    <row r="22" spans="1:16" ht="27.6" x14ac:dyDescent="0.3">
      <c r="A22" s="12"/>
      <c r="B22" s="12"/>
      <c r="C22" s="24"/>
      <c r="D22" s="25" t="s">
        <v>129</v>
      </c>
      <c r="E22" s="10">
        <f>F22</f>
        <v>26100</v>
      </c>
      <c r="F22" s="10">
        <v>26100</v>
      </c>
      <c r="G22" s="10">
        <v>0</v>
      </c>
      <c r="H22" s="26">
        <v>0</v>
      </c>
      <c r="I22" s="26">
        <v>0</v>
      </c>
      <c r="J22" s="10">
        <f t="shared" ref="J22" si="7">J23+J24+J25</f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10">
        <f>E22+J22</f>
        <v>26100</v>
      </c>
    </row>
    <row r="23" spans="1:16" ht="27.6" x14ac:dyDescent="0.3">
      <c r="A23" s="12" t="s">
        <v>122</v>
      </c>
      <c r="B23" s="12">
        <v>3090</v>
      </c>
      <c r="C23" s="24">
        <v>1030</v>
      </c>
      <c r="D23" s="14" t="s">
        <v>121</v>
      </c>
      <c r="E23" s="15">
        <f>F23</f>
        <v>7100</v>
      </c>
      <c r="F23" s="16">
        <v>7100</v>
      </c>
      <c r="G23" s="16">
        <f t="shared" ref="G23:O23" si="8">G20</f>
        <v>0</v>
      </c>
      <c r="H23" s="16">
        <f t="shared" si="8"/>
        <v>0</v>
      </c>
      <c r="I23" s="16">
        <f t="shared" si="8"/>
        <v>0</v>
      </c>
      <c r="J23" s="10">
        <f t="shared" si="8"/>
        <v>0</v>
      </c>
      <c r="K23" s="16">
        <f t="shared" si="8"/>
        <v>0</v>
      </c>
      <c r="L23" s="16">
        <f t="shared" si="8"/>
        <v>0</v>
      </c>
      <c r="M23" s="16">
        <f t="shared" si="8"/>
        <v>0</v>
      </c>
      <c r="N23" s="16">
        <f t="shared" si="8"/>
        <v>0</v>
      </c>
      <c r="O23" s="16">
        <f t="shared" si="8"/>
        <v>0</v>
      </c>
      <c r="P23" s="15">
        <f t="shared" si="6"/>
        <v>7100</v>
      </c>
    </row>
    <row r="24" spans="1:16" x14ac:dyDescent="0.3">
      <c r="A24" s="12"/>
      <c r="B24" s="12"/>
      <c r="C24" s="24"/>
      <c r="D24" s="14" t="s">
        <v>131</v>
      </c>
      <c r="E24" s="15"/>
      <c r="F24" s="16"/>
      <c r="G24" s="16"/>
      <c r="H24" s="16"/>
      <c r="I24" s="16"/>
      <c r="J24" s="10"/>
      <c r="K24" s="16"/>
      <c r="L24" s="16"/>
      <c r="M24" s="16"/>
      <c r="N24" s="16"/>
      <c r="O24" s="16"/>
      <c r="P24" s="15"/>
    </row>
    <row r="25" spans="1:16" ht="27.6" x14ac:dyDescent="0.3">
      <c r="A25" s="12"/>
      <c r="B25" s="12"/>
      <c r="C25" s="24"/>
      <c r="D25" s="25" t="s">
        <v>129</v>
      </c>
      <c r="E25" s="10">
        <f>F25</f>
        <v>7100</v>
      </c>
      <c r="F25" s="10">
        <v>7100</v>
      </c>
      <c r="G25" s="10">
        <v>0</v>
      </c>
      <c r="H25" s="26">
        <v>0</v>
      </c>
      <c r="I25" s="26">
        <v>0</v>
      </c>
      <c r="J25" s="10">
        <f t="shared" ref="J25" si="9">J26+J27+J28</f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10">
        <f>E25+J25</f>
        <v>7100</v>
      </c>
    </row>
    <row r="26" spans="1:16" ht="55.2" x14ac:dyDescent="0.3">
      <c r="A26" s="12" t="s">
        <v>123</v>
      </c>
      <c r="B26" s="12">
        <v>3171</v>
      </c>
      <c r="C26" s="24" t="s">
        <v>34</v>
      </c>
      <c r="D26" s="14" t="s">
        <v>124</v>
      </c>
      <c r="E26" s="15">
        <f>F26</f>
        <v>3200</v>
      </c>
      <c r="F26" s="16">
        <v>3200</v>
      </c>
      <c r="G26" s="16">
        <f t="shared" ref="G26" si="10">G23</f>
        <v>0</v>
      </c>
      <c r="H26" s="16">
        <f t="shared" ref="H26" si="11">H23</f>
        <v>0</v>
      </c>
      <c r="I26" s="16">
        <f t="shared" ref="I26" si="12">I23</f>
        <v>0</v>
      </c>
      <c r="J26" s="10">
        <f t="shared" ref="J26" si="13">J23</f>
        <v>0</v>
      </c>
      <c r="K26" s="16">
        <f t="shared" ref="K26" si="14">K23</f>
        <v>0</v>
      </c>
      <c r="L26" s="16">
        <f t="shared" ref="L26" si="15">L23</f>
        <v>0</v>
      </c>
      <c r="M26" s="16">
        <f t="shared" ref="M26" si="16">M23</f>
        <v>0</v>
      </c>
      <c r="N26" s="16">
        <f t="shared" ref="N26" si="17">N23</f>
        <v>0</v>
      </c>
      <c r="O26" s="16">
        <f t="shared" ref="O26" si="18">O23</f>
        <v>0</v>
      </c>
      <c r="P26" s="15">
        <f t="shared" si="6"/>
        <v>3200</v>
      </c>
    </row>
    <row r="27" spans="1:16" x14ac:dyDescent="0.3">
      <c r="A27" s="12"/>
      <c r="B27" s="12"/>
      <c r="C27" s="24"/>
      <c r="D27" s="14" t="s">
        <v>131</v>
      </c>
      <c r="E27" s="15"/>
      <c r="F27" s="16"/>
      <c r="G27" s="16"/>
      <c r="H27" s="16"/>
      <c r="I27" s="16"/>
      <c r="J27" s="10"/>
      <c r="K27" s="16"/>
      <c r="L27" s="16"/>
      <c r="M27" s="16"/>
      <c r="N27" s="16"/>
      <c r="O27" s="16"/>
      <c r="P27" s="15"/>
    </row>
    <row r="28" spans="1:16" ht="27.6" x14ac:dyDescent="0.3">
      <c r="A28" s="12"/>
      <c r="B28" s="12"/>
      <c r="C28" s="24"/>
      <c r="D28" s="25" t="s">
        <v>129</v>
      </c>
      <c r="E28" s="10">
        <f>F28</f>
        <v>3200</v>
      </c>
      <c r="F28" s="10">
        <v>3200</v>
      </c>
      <c r="G28" s="10">
        <v>0</v>
      </c>
      <c r="H28" s="26">
        <v>0</v>
      </c>
      <c r="I28" s="26">
        <v>0</v>
      </c>
      <c r="J28" s="10">
        <f t="shared" ref="J28" si="19">J29+J30+J31</f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10">
        <f>E28+J28</f>
        <v>3200</v>
      </c>
    </row>
    <row r="29" spans="1:16" ht="27.6" x14ac:dyDescent="0.3">
      <c r="A29" s="12" t="s">
        <v>35</v>
      </c>
      <c r="B29" s="12" t="s">
        <v>36</v>
      </c>
      <c r="C29" s="13" t="s">
        <v>34</v>
      </c>
      <c r="D29" s="14" t="s">
        <v>37</v>
      </c>
      <c r="E29" s="15">
        <f t="shared" si="4"/>
        <v>239100</v>
      </c>
      <c r="F29" s="16">
        <f>232900+6200</f>
        <v>239100</v>
      </c>
      <c r="G29" s="16">
        <v>0</v>
      </c>
      <c r="H29" s="16">
        <v>0</v>
      </c>
      <c r="I29" s="16">
        <v>0</v>
      </c>
      <c r="J29" s="10">
        <f t="shared" si="2"/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3"/>
        <v>239100</v>
      </c>
    </row>
    <row r="30" spans="1:16" x14ac:dyDescent="0.3">
      <c r="A30" s="12"/>
      <c r="B30" s="12"/>
      <c r="C30" s="13"/>
      <c r="D30" s="14" t="s">
        <v>131</v>
      </c>
      <c r="E30" s="15"/>
      <c r="F30" s="16"/>
      <c r="G30" s="16"/>
      <c r="H30" s="16"/>
      <c r="I30" s="16"/>
      <c r="J30" s="10"/>
      <c r="K30" s="16"/>
      <c r="L30" s="16"/>
      <c r="M30" s="16"/>
      <c r="N30" s="16"/>
      <c r="O30" s="16"/>
      <c r="P30" s="15"/>
    </row>
    <row r="31" spans="1:16" ht="27.6" x14ac:dyDescent="0.3">
      <c r="A31" s="12"/>
      <c r="B31" s="12"/>
      <c r="C31" s="13"/>
      <c r="D31" s="25" t="s">
        <v>129</v>
      </c>
      <c r="E31" s="10">
        <f>F31</f>
        <v>187900</v>
      </c>
      <c r="F31" s="10">
        <v>187900</v>
      </c>
      <c r="G31" s="10">
        <v>0</v>
      </c>
      <c r="H31" s="26">
        <v>0</v>
      </c>
      <c r="I31" s="26">
        <v>0</v>
      </c>
      <c r="J31" s="10">
        <f t="shared" ref="J31" si="20">J33+J39+J42</f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10">
        <f>E31+J31</f>
        <v>187900</v>
      </c>
    </row>
    <row r="32" spans="1:16" ht="41.4" x14ac:dyDescent="0.3">
      <c r="A32" s="12" t="s">
        <v>135</v>
      </c>
      <c r="B32" s="12">
        <v>3192</v>
      </c>
      <c r="C32" s="13" t="s">
        <v>34</v>
      </c>
      <c r="D32" s="27" t="s">
        <v>182</v>
      </c>
      <c r="E32" s="10">
        <f>F32</f>
        <v>147626</v>
      </c>
      <c r="F32" s="28">
        <v>147626</v>
      </c>
      <c r="G32" s="28"/>
      <c r="H32" s="29"/>
      <c r="I32" s="29"/>
      <c r="J32" s="28"/>
      <c r="K32" s="29"/>
      <c r="L32" s="29"/>
      <c r="M32" s="29"/>
      <c r="N32" s="29"/>
      <c r="O32" s="29"/>
      <c r="P32" s="10">
        <f>E32+J32</f>
        <v>147626</v>
      </c>
    </row>
    <row r="33" spans="1:16" ht="27.6" x14ac:dyDescent="0.3">
      <c r="A33" s="12" t="s">
        <v>38</v>
      </c>
      <c r="B33" s="12" t="s">
        <v>40</v>
      </c>
      <c r="C33" s="13" t="s">
        <v>39</v>
      </c>
      <c r="D33" s="14" t="s">
        <v>41</v>
      </c>
      <c r="E33" s="15">
        <f t="shared" si="4"/>
        <v>650632</v>
      </c>
      <c r="F33" s="16">
        <f>656832-6200</f>
        <v>650632</v>
      </c>
      <c r="G33" s="16">
        <v>0</v>
      </c>
      <c r="H33" s="16">
        <v>0</v>
      </c>
      <c r="I33" s="16">
        <v>0</v>
      </c>
      <c r="J33" s="10">
        <f t="shared" si="2"/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 t="shared" si="3"/>
        <v>650632</v>
      </c>
    </row>
    <row r="34" spans="1:16" x14ac:dyDescent="0.3">
      <c r="A34" s="12"/>
      <c r="B34" s="12"/>
      <c r="C34" s="13"/>
      <c r="D34" s="14" t="s">
        <v>131</v>
      </c>
      <c r="E34" s="15"/>
      <c r="F34" s="16"/>
      <c r="G34" s="16"/>
      <c r="H34" s="16"/>
      <c r="I34" s="16"/>
      <c r="J34" s="10"/>
      <c r="K34" s="16"/>
      <c r="L34" s="16"/>
      <c r="M34" s="16"/>
      <c r="N34" s="16"/>
      <c r="O34" s="16"/>
      <c r="P34" s="15"/>
    </row>
    <row r="35" spans="1:16" ht="27.6" x14ac:dyDescent="0.3">
      <c r="A35" s="12"/>
      <c r="B35" s="12"/>
      <c r="C35" s="13"/>
      <c r="D35" s="25" t="s">
        <v>129</v>
      </c>
      <c r="E35" s="10">
        <f>F35</f>
        <v>5800</v>
      </c>
      <c r="F35" s="10">
        <v>5800</v>
      </c>
      <c r="G35" s="10">
        <v>0</v>
      </c>
      <c r="H35" s="26">
        <v>0</v>
      </c>
      <c r="I35" s="26">
        <v>0</v>
      </c>
      <c r="J35" s="10">
        <f t="shared" ref="J35" si="21">J39+J42+J43</f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10">
        <f>E35+J35</f>
        <v>5800</v>
      </c>
    </row>
    <row r="36" spans="1:16" s="41" customFormat="1" x14ac:dyDescent="0.3">
      <c r="A36" s="39" t="s">
        <v>138</v>
      </c>
      <c r="B36" s="39" t="s">
        <v>139</v>
      </c>
      <c r="C36" s="39" t="s">
        <v>140</v>
      </c>
      <c r="D36" s="40" t="s">
        <v>137</v>
      </c>
      <c r="E36" s="28">
        <f>F36</f>
        <v>2855224</v>
      </c>
      <c r="F36" s="28">
        <v>2855224</v>
      </c>
      <c r="G36" s="28">
        <v>2055602</v>
      </c>
      <c r="H36" s="29">
        <v>228173</v>
      </c>
      <c r="I36" s="29"/>
      <c r="J36" s="28"/>
      <c r="K36" s="29"/>
      <c r="L36" s="29"/>
      <c r="M36" s="29"/>
      <c r="N36" s="29"/>
      <c r="O36" s="29"/>
      <c r="P36" s="28">
        <f t="shared" ref="P36:P38" si="22">E36+J36</f>
        <v>2855224</v>
      </c>
    </row>
    <row r="37" spans="1:16" x14ac:dyDescent="0.3">
      <c r="A37" s="23"/>
      <c r="B37" s="23"/>
      <c r="C37" s="23"/>
      <c r="D37" s="14" t="s">
        <v>131</v>
      </c>
      <c r="E37" s="10"/>
      <c r="F37" s="10"/>
      <c r="G37" s="10"/>
      <c r="H37" s="26"/>
      <c r="I37" s="26"/>
      <c r="J37" s="10"/>
      <c r="K37" s="26"/>
      <c r="L37" s="26"/>
      <c r="M37" s="26"/>
      <c r="N37" s="26"/>
      <c r="O37" s="26"/>
      <c r="P37" s="10">
        <f t="shared" si="22"/>
        <v>0</v>
      </c>
    </row>
    <row r="38" spans="1:16" ht="27.6" x14ac:dyDescent="0.3">
      <c r="A38" s="23"/>
      <c r="B38" s="23"/>
      <c r="C38" s="23"/>
      <c r="D38" s="25" t="s">
        <v>129</v>
      </c>
      <c r="E38" s="10">
        <f>F38</f>
        <v>1855224</v>
      </c>
      <c r="F38" s="10">
        <v>1855224</v>
      </c>
      <c r="G38" s="10">
        <v>1321521</v>
      </c>
      <c r="H38" s="26">
        <v>178323</v>
      </c>
      <c r="I38" s="26"/>
      <c r="J38" s="10"/>
      <c r="K38" s="26"/>
      <c r="L38" s="26"/>
      <c r="M38" s="26"/>
      <c r="N38" s="26"/>
      <c r="O38" s="26"/>
      <c r="P38" s="10">
        <f t="shared" si="22"/>
        <v>1855224</v>
      </c>
    </row>
    <row r="39" spans="1:16" x14ac:dyDescent="0.3">
      <c r="A39" s="12" t="s">
        <v>42</v>
      </c>
      <c r="B39" s="12" t="s">
        <v>44</v>
      </c>
      <c r="C39" s="13" t="s">
        <v>43</v>
      </c>
      <c r="D39" s="14" t="s">
        <v>45</v>
      </c>
      <c r="E39" s="15">
        <f t="shared" si="4"/>
        <v>150000</v>
      </c>
      <c r="F39" s="16">
        <v>150000</v>
      </c>
      <c r="G39" s="16">
        <v>0</v>
      </c>
      <c r="H39" s="16">
        <v>0</v>
      </c>
      <c r="I39" s="16">
        <v>0</v>
      </c>
      <c r="J39" s="10">
        <f t="shared" si="2"/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 t="shared" si="3"/>
        <v>150000</v>
      </c>
    </row>
    <row r="40" spans="1:16" s="35" customFormat="1" ht="69" x14ac:dyDescent="0.3">
      <c r="A40" s="30" t="s">
        <v>134</v>
      </c>
      <c r="B40" s="31">
        <v>5052</v>
      </c>
      <c r="C40" s="30" t="s">
        <v>133</v>
      </c>
      <c r="D40" s="32" t="s">
        <v>180</v>
      </c>
      <c r="E40" s="33">
        <f t="shared" ref="E40:E41" si="23">F40+I40</f>
        <v>205602</v>
      </c>
      <c r="F40" s="33">
        <v>205602</v>
      </c>
      <c r="G40" s="33">
        <v>0</v>
      </c>
      <c r="H40" s="33">
        <v>0</v>
      </c>
      <c r="I40" s="33">
        <v>0</v>
      </c>
      <c r="J40" s="34">
        <f t="shared" ref="J40:J41" si="24">L40+O40</f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f t="shared" ref="P40:P41" si="25">E40+J40</f>
        <v>205602</v>
      </c>
    </row>
    <row r="41" spans="1:16" s="35" customFormat="1" ht="54" customHeight="1" x14ac:dyDescent="0.3">
      <c r="A41" s="36" t="s">
        <v>132</v>
      </c>
      <c r="B41" s="37">
        <v>5053</v>
      </c>
      <c r="C41" s="36" t="s">
        <v>133</v>
      </c>
      <c r="D41" s="38" t="s">
        <v>181</v>
      </c>
      <c r="E41" s="33">
        <f t="shared" si="23"/>
        <v>957158</v>
      </c>
      <c r="F41" s="33">
        <v>957158</v>
      </c>
      <c r="G41" s="33">
        <v>0</v>
      </c>
      <c r="H41" s="33">
        <v>0</v>
      </c>
      <c r="I41" s="33">
        <v>0</v>
      </c>
      <c r="J41" s="34">
        <f t="shared" si="24"/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f t="shared" si="25"/>
        <v>957158</v>
      </c>
    </row>
    <row r="42" spans="1:16" ht="27.6" x14ac:dyDescent="0.3">
      <c r="A42" s="12" t="s">
        <v>46</v>
      </c>
      <c r="B42" s="12" t="s">
        <v>48</v>
      </c>
      <c r="C42" s="13" t="s">
        <v>47</v>
      </c>
      <c r="D42" s="14" t="s">
        <v>49</v>
      </c>
      <c r="E42" s="15">
        <f t="shared" si="4"/>
        <v>100000</v>
      </c>
      <c r="F42" s="16">
        <v>100000</v>
      </c>
      <c r="G42" s="16">
        <v>0</v>
      </c>
      <c r="H42" s="16">
        <v>0</v>
      </c>
      <c r="I42" s="16">
        <v>0</v>
      </c>
      <c r="J42" s="10">
        <f t="shared" si="2"/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5">
        <f t="shared" si="3"/>
        <v>100000</v>
      </c>
    </row>
    <row r="43" spans="1:16" ht="55.2" x14ac:dyDescent="0.3">
      <c r="A43" s="12" t="s">
        <v>50</v>
      </c>
      <c r="B43" s="12" t="s">
        <v>51</v>
      </c>
      <c r="C43" s="13" t="s">
        <v>47</v>
      </c>
      <c r="D43" s="14" t="s">
        <v>52</v>
      </c>
      <c r="E43" s="15">
        <f t="shared" si="4"/>
        <v>600000</v>
      </c>
      <c r="F43" s="16">
        <v>600000</v>
      </c>
      <c r="G43" s="16">
        <v>0</v>
      </c>
      <c r="H43" s="16">
        <v>0</v>
      </c>
      <c r="I43" s="16">
        <v>0</v>
      </c>
      <c r="J43" s="10">
        <f t="shared" si="2"/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5">
        <f t="shared" si="3"/>
        <v>600000</v>
      </c>
    </row>
    <row r="44" spans="1:16" x14ac:dyDescent="0.3">
      <c r="A44" s="12" t="s">
        <v>53</v>
      </c>
      <c r="B44" s="12" t="s">
        <v>54</v>
      </c>
      <c r="C44" s="13" t="s">
        <v>47</v>
      </c>
      <c r="D44" s="14" t="s">
        <v>55</v>
      </c>
      <c r="E44" s="15">
        <f t="shared" si="4"/>
        <v>7735162</v>
      </c>
      <c r="F44" s="16">
        <v>7735162</v>
      </c>
      <c r="G44" s="16">
        <v>0</v>
      </c>
      <c r="H44" s="16">
        <v>973525</v>
      </c>
      <c r="I44" s="16">
        <v>0</v>
      </c>
      <c r="J44" s="10">
        <f t="shared" si="2"/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 t="shared" si="3"/>
        <v>7735162</v>
      </c>
    </row>
    <row r="45" spans="1:16" ht="27.6" x14ac:dyDescent="0.3">
      <c r="A45" s="12" t="s">
        <v>56</v>
      </c>
      <c r="B45" s="12" t="s">
        <v>58</v>
      </c>
      <c r="C45" s="13" t="s">
        <v>57</v>
      </c>
      <c r="D45" s="14" t="s">
        <v>59</v>
      </c>
      <c r="E45" s="15">
        <f t="shared" si="4"/>
        <v>0</v>
      </c>
      <c r="F45" s="16">
        <v>0</v>
      </c>
      <c r="G45" s="16">
        <v>0</v>
      </c>
      <c r="H45" s="16">
        <v>0</v>
      </c>
      <c r="I45" s="16">
        <v>0</v>
      </c>
      <c r="J45" s="10">
        <f t="shared" si="2"/>
        <v>4230704</v>
      </c>
      <c r="K45" s="16">
        <v>4230704</v>
      </c>
      <c r="L45" s="16">
        <v>0</v>
      </c>
      <c r="M45" s="16">
        <v>0</v>
      </c>
      <c r="N45" s="16">
        <v>0</v>
      </c>
      <c r="O45" s="16">
        <v>4230704</v>
      </c>
      <c r="P45" s="15">
        <f t="shared" si="3"/>
        <v>4230704</v>
      </c>
    </row>
    <row r="46" spans="1:16" ht="27.6" x14ac:dyDescent="0.3">
      <c r="A46" s="12" t="s">
        <v>60</v>
      </c>
      <c r="B46" s="12" t="s">
        <v>62</v>
      </c>
      <c r="C46" s="13" t="s">
        <v>61</v>
      </c>
      <c r="D46" s="14" t="s">
        <v>63</v>
      </c>
      <c r="E46" s="15">
        <f t="shared" si="4"/>
        <v>1299332</v>
      </c>
      <c r="F46" s="16">
        <v>600000</v>
      </c>
      <c r="G46" s="16">
        <v>0</v>
      </c>
      <c r="H46" s="16">
        <v>0</v>
      </c>
      <c r="I46" s="16">
        <v>699332</v>
      </c>
      <c r="J46" s="10">
        <f t="shared" si="2"/>
        <v>700000</v>
      </c>
      <c r="K46" s="16">
        <v>700000</v>
      </c>
      <c r="L46" s="16">
        <v>0</v>
      </c>
      <c r="M46" s="16">
        <v>0</v>
      </c>
      <c r="N46" s="16">
        <v>0</v>
      </c>
      <c r="O46" s="16">
        <v>700000</v>
      </c>
      <c r="P46" s="15">
        <f t="shared" si="3"/>
        <v>1999332</v>
      </c>
    </row>
    <row r="47" spans="1:16" ht="27.6" x14ac:dyDescent="0.3">
      <c r="A47" s="12" t="s">
        <v>64</v>
      </c>
      <c r="B47" s="12" t="s">
        <v>66</v>
      </c>
      <c r="C47" s="13" t="s">
        <v>65</v>
      </c>
      <c r="D47" s="14" t="s">
        <v>67</v>
      </c>
      <c r="E47" s="15">
        <f t="shared" si="4"/>
        <v>200000</v>
      </c>
      <c r="F47" s="16">
        <v>200000</v>
      </c>
      <c r="G47" s="16">
        <v>0</v>
      </c>
      <c r="H47" s="16">
        <v>0</v>
      </c>
      <c r="I47" s="16">
        <v>0</v>
      </c>
      <c r="J47" s="10">
        <f t="shared" si="2"/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5">
        <f t="shared" si="3"/>
        <v>200000</v>
      </c>
    </row>
    <row r="48" spans="1:16" ht="27.6" x14ac:dyDescent="0.3">
      <c r="A48" s="12" t="s">
        <v>68</v>
      </c>
      <c r="B48" s="12" t="s">
        <v>69</v>
      </c>
      <c r="C48" s="13" t="s">
        <v>65</v>
      </c>
      <c r="D48" s="14" t="s">
        <v>70</v>
      </c>
      <c r="E48" s="15">
        <f t="shared" si="4"/>
        <v>3332482</v>
      </c>
      <c r="F48" s="16">
        <v>3332482</v>
      </c>
      <c r="G48" s="16">
        <v>2439624</v>
      </c>
      <c r="H48" s="16">
        <v>54491</v>
      </c>
      <c r="I48" s="16">
        <v>0</v>
      </c>
      <c r="J48" s="10">
        <f t="shared" si="2"/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5">
        <f t="shared" si="3"/>
        <v>3332482</v>
      </c>
    </row>
    <row r="49" spans="1:16" ht="27.6" x14ac:dyDescent="0.3">
      <c r="A49" s="12" t="s">
        <v>71</v>
      </c>
      <c r="B49" s="12" t="s">
        <v>73</v>
      </c>
      <c r="C49" s="13" t="s">
        <v>72</v>
      </c>
      <c r="D49" s="14" t="s">
        <v>74</v>
      </c>
      <c r="E49" s="15">
        <f t="shared" si="4"/>
        <v>0</v>
      </c>
      <c r="F49" s="16">
        <v>0</v>
      </c>
      <c r="G49" s="16">
        <v>0</v>
      </c>
      <c r="H49" s="16">
        <v>0</v>
      </c>
      <c r="I49" s="16">
        <v>0</v>
      </c>
      <c r="J49" s="10">
        <f t="shared" si="2"/>
        <v>8594395</v>
      </c>
      <c r="K49" s="16">
        <v>0</v>
      </c>
      <c r="L49" s="16">
        <v>0</v>
      </c>
      <c r="M49" s="16">
        <v>0</v>
      </c>
      <c r="N49" s="16">
        <v>0</v>
      </c>
      <c r="O49" s="16">
        <v>8594395</v>
      </c>
      <c r="P49" s="15">
        <f t="shared" si="3"/>
        <v>8594395</v>
      </c>
    </row>
    <row r="50" spans="1:16" ht="15" hidden="1" customHeight="1" x14ac:dyDescent="0.3">
      <c r="A50" s="12" t="s">
        <v>75</v>
      </c>
      <c r="B50" s="12" t="s">
        <v>77</v>
      </c>
      <c r="C50" s="13" t="s">
        <v>76</v>
      </c>
      <c r="D50" s="14" t="s">
        <v>78</v>
      </c>
      <c r="E50" s="15">
        <f t="shared" si="4"/>
        <v>0</v>
      </c>
      <c r="F50" s="16">
        <f>30150600-30150600</f>
        <v>0</v>
      </c>
      <c r="G50" s="16">
        <v>0</v>
      </c>
      <c r="H50" s="16">
        <v>0</v>
      </c>
      <c r="I50" s="16">
        <v>0</v>
      </c>
      <c r="J50" s="10">
        <f t="shared" si="2"/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5">
        <f t="shared" si="3"/>
        <v>0</v>
      </c>
    </row>
    <row r="51" spans="1:16" ht="55.2" hidden="1" x14ac:dyDescent="0.3">
      <c r="A51" s="23" t="s">
        <v>114</v>
      </c>
      <c r="B51" s="23" t="s">
        <v>115</v>
      </c>
      <c r="C51" s="23" t="s">
        <v>76</v>
      </c>
      <c r="D51" s="14" t="s">
        <v>116</v>
      </c>
      <c r="E51" s="15">
        <f t="shared" si="4"/>
        <v>0</v>
      </c>
      <c r="F51" s="16">
        <f>55800-55800</f>
        <v>0</v>
      </c>
      <c r="G51" s="16">
        <v>0</v>
      </c>
      <c r="H51" s="16">
        <v>0</v>
      </c>
      <c r="I51" s="16">
        <v>0</v>
      </c>
      <c r="J51" s="10">
        <f t="shared" si="2"/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5">
        <f t="shared" ref="P51" si="26">E51+J51</f>
        <v>0</v>
      </c>
    </row>
    <row r="52" spans="1:16" hidden="1" x14ac:dyDescent="0.3">
      <c r="A52" s="23"/>
      <c r="B52" s="23"/>
      <c r="C52" s="23"/>
      <c r="D52" s="14" t="s">
        <v>131</v>
      </c>
      <c r="E52" s="15"/>
      <c r="F52" s="16"/>
      <c r="G52" s="16"/>
      <c r="H52" s="16"/>
      <c r="I52" s="16"/>
      <c r="J52" s="10"/>
      <c r="K52" s="16"/>
      <c r="L52" s="16"/>
      <c r="M52" s="16"/>
      <c r="N52" s="16"/>
      <c r="O52" s="16"/>
      <c r="P52" s="15"/>
    </row>
    <row r="53" spans="1:16" ht="69" hidden="1" x14ac:dyDescent="0.3">
      <c r="A53" s="23"/>
      <c r="B53" s="23"/>
      <c r="C53" s="23"/>
      <c r="D53" s="25" t="s">
        <v>130</v>
      </c>
      <c r="E53" s="10">
        <f>F53</f>
        <v>0</v>
      </c>
      <c r="F53" s="10">
        <f>55800-55800</f>
        <v>0</v>
      </c>
      <c r="G53" s="10">
        <v>0</v>
      </c>
      <c r="H53" s="26">
        <v>0</v>
      </c>
      <c r="I53" s="26">
        <v>0</v>
      </c>
      <c r="J53" s="10"/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10">
        <f>E53+J53</f>
        <v>0</v>
      </c>
    </row>
    <row r="54" spans="1:16" hidden="1" x14ac:dyDescent="0.3">
      <c r="A54" s="12" t="s">
        <v>79</v>
      </c>
      <c r="B54" s="12" t="s">
        <v>80</v>
      </c>
      <c r="C54" s="13" t="s">
        <v>76</v>
      </c>
      <c r="D54" s="14" t="s">
        <v>81</v>
      </c>
      <c r="E54" s="15">
        <f t="shared" si="4"/>
        <v>0</v>
      </c>
      <c r="F54" s="16">
        <f>701770-701770</f>
        <v>0</v>
      </c>
      <c r="G54" s="16">
        <v>0</v>
      </c>
      <c r="H54" s="16">
        <v>0</v>
      </c>
      <c r="I54" s="16">
        <v>0</v>
      </c>
      <c r="J54" s="10">
        <f t="shared" si="2"/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5">
        <f t="shared" si="3"/>
        <v>0</v>
      </c>
    </row>
    <row r="55" spans="1:16" ht="27.6" x14ac:dyDescent="0.3">
      <c r="A55" s="6" t="s">
        <v>82</v>
      </c>
      <c r="B55" s="7"/>
      <c r="C55" s="8"/>
      <c r="D55" s="48" t="s">
        <v>168</v>
      </c>
      <c r="E55" s="15">
        <f t="shared" si="4"/>
        <v>74556764</v>
      </c>
      <c r="F55" s="11">
        <f>F56</f>
        <v>74556764</v>
      </c>
      <c r="G55" s="11">
        <f t="shared" ref="G55:I55" si="27">G56</f>
        <v>50046700</v>
      </c>
      <c r="H55" s="11">
        <f t="shared" si="27"/>
        <v>4435361</v>
      </c>
      <c r="I55" s="11">
        <f t="shared" si="27"/>
        <v>0</v>
      </c>
      <c r="J55" s="10">
        <f t="shared" si="2"/>
        <v>1601500</v>
      </c>
      <c r="K55" s="11">
        <f>K56</f>
        <v>1061524</v>
      </c>
      <c r="L55" s="11">
        <f t="shared" ref="L55:O55" si="28">L56</f>
        <v>539976</v>
      </c>
      <c r="M55" s="11">
        <f t="shared" si="28"/>
        <v>0</v>
      </c>
      <c r="N55" s="11">
        <f t="shared" si="28"/>
        <v>0</v>
      </c>
      <c r="O55" s="11">
        <f t="shared" si="28"/>
        <v>1061524</v>
      </c>
      <c r="P55" s="10">
        <f t="shared" si="3"/>
        <v>76158264</v>
      </c>
    </row>
    <row r="56" spans="1:16" ht="27.6" x14ac:dyDescent="0.3">
      <c r="A56" s="6" t="s">
        <v>83</v>
      </c>
      <c r="B56" s="7"/>
      <c r="C56" s="8"/>
      <c r="D56" s="48" t="s">
        <v>168</v>
      </c>
      <c r="E56" s="15">
        <f t="shared" si="4"/>
        <v>74556764</v>
      </c>
      <c r="F56" s="11">
        <f>F57+F58+F59+F60+F61+F62+F63+F64+F65+F66+F67+F68+F69+F70+F71</f>
        <v>74556764</v>
      </c>
      <c r="G56" s="11">
        <f>G57+G58+G59+G60+G61+G62+G63+G64+G65+G66+G67+G68+G69+G70+G71</f>
        <v>50046700</v>
      </c>
      <c r="H56" s="11">
        <f>H57+H58+H59+H60+H61+H62+H63+H64+H65+H66+H67+H68+H69+H70+H71</f>
        <v>4435361</v>
      </c>
      <c r="I56" s="11">
        <f>I57+I58+I59+I61+I62+I63+I64+I65+I68+I69+I70+I71</f>
        <v>0</v>
      </c>
      <c r="J56" s="10">
        <f t="shared" si="2"/>
        <v>1601500</v>
      </c>
      <c r="K56" s="11">
        <f>K57+K58+K59+K60+K61+K62+K63+K64+K65+K66+K67+K68+K69+K70+K71</f>
        <v>1061524</v>
      </c>
      <c r="L56" s="11">
        <f t="shared" ref="L56:O56" si="29">L57+L58+L59+L60+L61+L62+L63+L64+L65+L66+L67+L68+L69+L70+L71</f>
        <v>539976</v>
      </c>
      <c r="M56" s="11">
        <f t="shared" si="29"/>
        <v>0</v>
      </c>
      <c r="N56" s="11">
        <f t="shared" si="29"/>
        <v>0</v>
      </c>
      <c r="O56" s="11">
        <f t="shared" si="29"/>
        <v>1061524</v>
      </c>
      <c r="P56" s="10">
        <f t="shared" si="3"/>
        <v>76158264</v>
      </c>
    </row>
    <row r="57" spans="1:16" ht="41.4" x14ac:dyDescent="0.3">
      <c r="A57" s="12" t="s">
        <v>84</v>
      </c>
      <c r="B57" s="12" t="s">
        <v>25</v>
      </c>
      <c r="C57" s="13" t="s">
        <v>21</v>
      </c>
      <c r="D57" s="14" t="s">
        <v>144</v>
      </c>
      <c r="E57" s="15">
        <f t="shared" si="4"/>
        <v>3423969</v>
      </c>
      <c r="F57" s="16">
        <v>3423969</v>
      </c>
      <c r="G57" s="16">
        <v>2575561</v>
      </c>
      <c r="H57" s="16">
        <v>31757</v>
      </c>
      <c r="I57" s="16">
        <v>0</v>
      </c>
      <c r="J57" s="10">
        <f t="shared" si="2"/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5">
        <f t="shared" si="3"/>
        <v>3423969</v>
      </c>
    </row>
    <row r="58" spans="1:16" x14ac:dyDescent="0.3">
      <c r="A58" s="12" t="s">
        <v>85</v>
      </c>
      <c r="B58" s="12" t="s">
        <v>87</v>
      </c>
      <c r="C58" s="13" t="s">
        <v>86</v>
      </c>
      <c r="D58" s="14" t="s">
        <v>88</v>
      </c>
      <c r="E58" s="15">
        <f t="shared" si="4"/>
        <v>16160638</v>
      </c>
      <c r="F58" s="16">
        <v>16160638</v>
      </c>
      <c r="G58" s="16">
        <v>10372494</v>
      </c>
      <c r="H58" s="16">
        <v>986112</v>
      </c>
      <c r="I58" s="16">
        <v>0</v>
      </c>
      <c r="J58" s="10">
        <f t="shared" si="2"/>
        <v>907599</v>
      </c>
      <c r="K58" s="16">
        <v>367623</v>
      </c>
      <c r="L58" s="16">
        <v>539976</v>
      </c>
      <c r="M58" s="16">
        <v>0</v>
      </c>
      <c r="N58" s="16">
        <v>0</v>
      </c>
      <c r="O58" s="16">
        <v>367623</v>
      </c>
      <c r="P58" s="15">
        <f t="shared" si="3"/>
        <v>17068237</v>
      </c>
    </row>
    <row r="59" spans="1:16" ht="27.6" x14ac:dyDescent="0.3">
      <c r="A59" s="12" t="s">
        <v>145</v>
      </c>
      <c r="B59" s="12">
        <v>1021</v>
      </c>
      <c r="C59" s="13" t="s">
        <v>89</v>
      </c>
      <c r="D59" s="14" t="s">
        <v>146</v>
      </c>
      <c r="E59" s="15">
        <f t="shared" si="4"/>
        <v>16670712</v>
      </c>
      <c r="F59" s="16">
        <v>16670712</v>
      </c>
      <c r="G59" s="16">
        <v>8494086</v>
      </c>
      <c r="H59" s="16">
        <v>3035988</v>
      </c>
      <c r="I59" s="16">
        <v>0</v>
      </c>
      <c r="J59" s="10">
        <f t="shared" si="2"/>
        <v>414500</v>
      </c>
      <c r="K59" s="16">
        <v>414500</v>
      </c>
      <c r="L59" s="16">
        <v>0</v>
      </c>
      <c r="M59" s="16">
        <v>0</v>
      </c>
      <c r="N59" s="16">
        <v>0</v>
      </c>
      <c r="O59" s="16">
        <f>K59</f>
        <v>414500</v>
      </c>
      <c r="P59" s="15">
        <f t="shared" si="3"/>
        <v>17085212</v>
      </c>
    </row>
    <row r="60" spans="1:16" ht="27.6" x14ac:dyDescent="0.3">
      <c r="A60" s="42" t="s">
        <v>147</v>
      </c>
      <c r="B60" s="42" t="s">
        <v>148</v>
      </c>
      <c r="C60" s="42" t="s">
        <v>89</v>
      </c>
      <c r="D60" s="43" t="s">
        <v>146</v>
      </c>
      <c r="E60" s="10">
        <f>F60</f>
        <v>25627400</v>
      </c>
      <c r="F60" s="10">
        <v>25627400</v>
      </c>
      <c r="G60" s="10">
        <v>21005738</v>
      </c>
      <c r="H60" s="26">
        <v>0</v>
      </c>
      <c r="I60" s="26">
        <v>0</v>
      </c>
      <c r="J60" s="10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10">
        <f>E60+J60</f>
        <v>25627400</v>
      </c>
    </row>
    <row r="61" spans="1:16" s="41" customFormat="1" ht="41.4" x14ac:dyDescent="0.3">
      <c r="A61" s="45" t="s">
        <v>149</v>
      </c>
      <c r="B61" s="45" t="s">
        <v>150</v>
      </c>
      <c r="C61" s="46" t="s">
        <v>90</v>
      </c>
      <c r="D61" s="43" t="s">
        <v>91</v>
      </c>
      <c r="E61" s="44">
        <f t="shared" si="4"/>
        <v>928698</v>
      </c>
      <c r="F61" s="44">
        <v>928698</v>
      </c>
      <c r="G61" s="44">
        <v>644188</v>
      </c>
      <c r="H61" s="44">
        <v>0</v>
      </c>
      <c r="I61" s="44">
        <v>0</v>
      </c>
      <c r="J61" s="28">
        <f t="shared" si="2"/>
        <v>20000</v>
      </c>
      <c r="K61" s="44">
        <v>20000</v>
      </c>
      <c r="L61" s="44">
        <v>0</v>
      </c>
      <c r="M61" s="44">
        <v>0</v>
      </c>
      <c r="N61" s="44">
        <v>0</v>
      </c>
      <c r="O61" s="44">
        <v>20000</v>
      </c>
      <c r="P61" s="44">
        <f t="shared" si="3"/>
        <v>948698</v>
      </c>
    </row>
    <row r="62" spans="1:16" s="41" customFormat="1" ht="27.6" x14ac:dyDescent="0.3">
      <c r="A62" s="45" t="s">
        <v>151</v>
      </c>
      <c r="B62" s="45">
        <v>1080</v>
      </c>
      <c r="C62" s="46" t="s">
        <v>90</v>
      </c>
      <c r="D62" s="43" t="s">
        <v>92</v>
      </c>
      <c r="E62" s="44">
        <f t="shared" si="4"/>
        <v>1233462</v>
      </c>
      <c r="F62" s="44">
        <v>1233462</v>
      </c>
      <c r="G62" s="44">
        <v>969668</v>
      </c>
      <c r="H62" s="44">
        <v>0</v>
      </c>
      <c r="I62" s="44">
        <v>0</v>
      </c>
      <c r="J62" s="28">
        <f t="shared" si="2"/>
        <v>15000</v>
      </c>
      <c r="K62" s="44">
        <v>15000</v>
      </c>
      <c r="L62" s="44">
        <v>0</v>
      </c>
      <c r="M62" s="44">
        <v>0</v>
      </c>
      <c r="N62" s="44">
        <v>0</v>
      </c>
      <c r="O62" s="44">
        <v>15000</v>
      </c>
      <c r="P62" s="44">
        <f t="shared" si="3"/>
        <v>1248462</v>
      </c>
    </row>
    <row r="63" spans="1:16" s="41" customFormat="1" ht="27.6" x14ac:dyDescent="0.3">
      <c r="A63" s="45" t="s">
        <v>152</v>
      </c>
      <c r="B63" s="45">
        <v>1141</v>
      </c>
      <c r="C63" s="46" t="s">
        <v>93</v>
      </c>
      <c r="D63" s="43" t="s">
        <v>94</v>
      </c>
      <c r="E63" s="44">
        <f t="shared" si="4"/>
        <v>2849096</v>
      </c>
      <c r="F63" s="44">
        <v>2849096</v>
      </c>
      <c r="G63" s="44">
        <v>2203428</v>
      </c>
      <c r="H63" s="44">
        <v>0</v>
      </c>
      <c r="I63" s="44">
        <v>0</v>
      </c>
      <c r="J63" s="28">
        <f t="shared" si="2"/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f t="shared" si="3"/>
        <v>2849096</v>
      </c>
    </row>
    <row r="64" spans="1:16" s="41" customFormat="1" x14ac:dyDescent="0.3">
      <c r="A64" s="45" t="s">
        <v>153</v>
      </c>
      <c r="B64" s="45" t="s">
        <v>154</v>
      </c>
      <c r="C64" s="46" t="s">
        <v>93</v>
      </c>
      <c r="D64" s="43" t="s">
        <v>95</v>
      </c>
      <c r="E64" s="44">
        <f t="shared" si="4"/>
        <v>1039930</v>
      </c>
      <c r="F64" s="44">
        <v>1039930</v>
      </c>
      <c r="G64" s="44">
        <v>0</v>
      </c>
      <c r="H64" s="44">
        <v>0</v>
      </c>
      <c r="I64" s="44">
        <v>0</v>
      </c>
      <c r="J64" s="28">
        <f t="shared" si="2"/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f t="shared" si="3"/>
        <v>1039930</v>
      </c>
    </row>
    <row r="65" spans="1:16" s="41" customFormat="1" ht="27.6" x14ac:dyDescent="0.3">
      <c r="A65" s="47" t="s">
        <v>155</v>
      </c>
      <c r="B65" s="39">
        <v>1151</v>
      </c>
      <c r="C65" s="39" t="s">
        <v>93</v>
      </c>
      <c r="D65" s="43" t="s">
        <v>156</v>
      </c>
      <c r="E65" s="44">
        <f t="shared" si="4"/>
        <v>228136</v>
      </c>
      <c r="F65" s="44">
        <v>228136</v>
      </c>
      <c r="G65" s="44">
        <v>85387</v>
      </c>
      <c r="H65" s="44">
        <v>0</v>
      </c>
      <c r="I65" s="44">
        <v>0</v>
      </c>
      <c r="J65" s="28">
        <f t="shared" si="2"/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f t="shared" si="3"/>
        <v>228136</v>
      </c>
    </row>
    <row r="66" spans="1:16" s="41" customFormat="1" ht="69" x14ac:dyDescent="0.3">
      <c r="A66" s="47" t="s">
        <v>157</v>
      </c>
      <c r="B66" s="47" t="s">
        <v>158</v>
      </c>
      <c r="C66" s="39" t="s">
        <v>93</v>
      </c>
      <c r="D66" s="44" t="s">
        <v>159</v>
      </c>
      <c r="E66" s="28">
        <f>F66</f>
        <v>1499035</v>
      </c>
      <c r="F66" s="28">
        <v>1499035</v>
      </c>
      <c r="G66" s="28">
        <v>1228700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8">
        <f>E66+J66</f>
        <v>1499035</v>
      </c>
    </row>
    <row r="67" spans="1:16" s="41" customFormat="1" ht="55.2" x14ac:dyDescent="0.3">
      <c r="A67" s="47" t="s">
        <v>160</v>
      </c>
      <c r="B67" s="47" t="s">
        <v>161</v>
      </c>
      <c r="C67" s="47" t="s">
        <v>93</v>
      </c>
      <c r="D67" s="44" t="s">
        <v>162</v>
      </c>
      <c r="E67" s="28">
        <f>F67</f>
        <v>132089</v>
      </c>
      <c r="F67" s="28">
        <v>132089</v>
      </c>
      <c r="G67" s="28">
        <v>108270</v>
      </c>
      <c r="H67" s="29">
        <v>0</v>
      </c>
      <c r="I67" s="29">
        <v>0</v>
      </c>
      <c r="J67" s="28">
        <f>K67</f>
        <v>67026</v>
      </c>
      <c r="K67" s="29">
        <v>67026</v>
      </c>
      <c r="L67" s="29">
        <v>0</v>
      </c>
      <c r="M67" s="29">
        <v>0</v>
      </c>
      <c r="N67" s="29">
        <v>0</v>
      </c>
      <c r="O67" s="29">
        <v>67026</v>
      </c>
      <c r="P67" s="28">
        <f>E67+J67</f>
        <v>199115</v>
      </c>
    </row>
    <row r="68" spans="1:16" x14ac:dyDescent="0.3">
      <c r="A68" s="12" t="s">
        <v>96</v>
      </c>
      <c r="B68" s="12" t="s">
        <v>98</v>
      </c>
      <c r="C68" s="13" t="s">
        <v>97</v>
      </c>
      <c r="D68" s="14" t="s">
        <v>99</v>
      </c>
      <c r="E68" s="15">
        <f t="shared" si="4"/>
        <v>100000</v>
      </c>
      <c r="F68" s="16">
        <v>100000</v>
      </c>
      <c r="G68" s="16">
        <v>0</v>
      </c>
      <c r="H68" s="16">
        <v>0</v>
      </c>
      <c r="I68" s="16">
        <v>0</v>
      </c>
      <c r="J68" s="10">
        <f t="shared" si="2"/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5">
        <f t="shared" si="3"/>
        <v>100000</v>
      </c>
    </row>
    <row r="69" spans="1:16" ht="69" x14ac:dyDescent="0.3">
      <c r="A69" s="12" t="s">
        <v>100</v>
      </c>
      <c r="B69" s="12" t="s">
        <v>101</v>
      </c>
      <c r="C69" s="13" t="s">
        <v>97</v>
      </c>
      <c r="D69" s="14" t="s">
        <v>102</v>
      </c>
      <c r="E69" s="15">
        <f t="shared" si="4"/>
        <v>315000</v>
      </c>
      <c r="F69" s="16">
        <v>315000</v>
      </c>
      <c r="G69" s="16">
        <v>0</v>
      </c>
      <c r="H69" s="16">
        <v>0</v>
      </c>
      <c r="I69" s="16">
        <v>0</v>
      </c>
      <c r="J69" s="10">
        <f t="shared" si="2"/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5">
        <f t="shared" si="3"/>
        <v>315000</v>
      </c>
    </row>
    <row r="70" spans="1:16" ht="41.4" x14ac:dyDescent="0.3">
      <c r="A70" s="12" t="s">
        <v>103</v>
      </c>
      <c r="B70" s="12" t="s">
        <v>105</v>
      </c>
      <c r="C70" s="13" t="s">
        <v>104</v>
      </c>
      <c r="D70" s="14" t="s">
        <v>106</v>
      </c>
      <c r="E70" s="15">
        <f t="shared" si="4"/>
        <v>4321959</v>
      </c>
      <c r="F70" s="16">
        <v>4321959</v>
      </c>
      <c r="G70" s="16">
        <v>2359180</v>
      </c>
      <c r="H70" s="16">
        <v>381504</v>
      </c>
      <c r="I70" s="16">
        <v>0</v>
      </c>
      <c r="J70" s="10">
        <f t="shared" si="2"/>
        <v>177375</v>
      </c>
      <c r="K70" s="16">
        <v>177375</v>
      </c>
      <c r="L70" s="16">
        <v>0</v>
      </c>
      <c r="M70" s="16">
        <v>0</v>
      </c>
      <c r="N70" s="16">
        <v>0</v>
      </c>
      <c r="O70" s="16">
        <v>177375</v>
      </c>
      <c r="P70" s="15">
        <f t="shared" si="3"/>
        <v>4499334</v>
      </c>
    </row>
    <row r="71" spans="1:16" x14ac:dyDescent="0.3">
      <c r="A71" s="12" t="s">
        <v>107</v>
      </c>
      <c r="B71" s="12" t="s">
        <v>44</v>
      </c>
      <c r="C71" s="13" t="s">
        <v>43</v>
      </c>
      <c r="D71" s="14" t="s">
        <v>45</v>
      </c>
      <c r="E71" s="15">
        <f t="shared" si="4"/>
        <v>26640</v>
      </c>
      <c r="F71" s="16">
        <v>26640</v>
      </c>
      <c r="G71" s="16">
        <v>0</v>
      </c>
      <c r="H71" s="16">
        <v>0</v>
      </c>
      <c r="I71" s="16">
        <v>0</v>
      </c>
      <c r="J71" s="10">
        <f t="shared" si="2"/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5">
        <f t="shared" si="3"/>
        <v>26640</v>
      </c>
    </row>
    <row r="72" spans="1:16" ht="27.6" x14ac:dyDescent="0.3">
      <c r="A72" s="6" t="s">
        <v>163</v>
      </c>
      <c r="B72" s="7"/>
      <c r="C72" s="8"/>
      <c r="D72" s="9" t="s">
        <v>169</v>
      </c>
      <c r="E72" s="10">
        <f>E73</f>
        <v>32457410</v>
      </c>
      <c r="F72" s="10">
        <f t="shared" ref="F72:P72" si="30">F73</f>
        <v>32457410</v>
      </c>
      <c r="G72" s="10">
        <f t="shared" si="30"/>
        <v>1242240</v>
      </c>
      <c r="H72" s="10">
        <f t="shared" si="30"/>
        <v>0</v>
      </c>
      <c r="I72" s="10">
        <f t="shared" si="30"/>
        <v>0</v>
      </c>
      <c r="J72" s="10">
        <f t="shared" si="30"/>
        <v>0</v>
      </c>
      <c r="K72" s="10">
        <f t="shared" si="30"/>
        <v>0</v>
      </c>
      <c r="L72" s="10">
        <f t="shared" si="30"/>
        <v>0</v>
      </c>
      <c r="M72" s="10">
        <f t="shared" si="30"/>
        <v>0</v>
      </c>
      <c r="N72" s="10">
        <f t="shared" si="30"/>
        <v>0</v>
      </c>
      <c r="O72" s="10">
        <f t="shared" si="30"/>
        <v>0</v>
      </c>
      <c r="P72" s="10">
        <f t="shared" si="30"/>
        <v>32457410</v>
      </c>
    </row>
    <row r="73" spans="1:16" ht="27.6" x14ac:dyDescent="0.3">
      <c r="A73" s="6" t="s">
        <v>164</v>
      </c>
      <c r="B73" s="7"/>
      <c r="C73" s="8"/>
      <c r="D73" s="9" t="s">
        <v>169</v>
      </c>
      <c r="E73" s="10">
        <f>E74+E75+E76+E79</f>
        <v>32457410</v>
      </c>
      <c r="F73" s="10">
        <f t="shared" ref="F73:P73" si="31">F74+F75+F76+F79</f>
        <v>32457410</v>
      </c>
      <c r="G73" s="10">
        <f t="shared" si="31"/>
        <v>1242240</v>
      </c>
      <c r="H73" s="10">
        <f t="shared" si="31"/>
        <v>0</v>
      </c>
      <c r="I73" s="10">
        <f t="shared" si="31"/>
        <v>0</v>
      </c>
      <c r="J73" s="10">
        <f t="shared" si="31"/>
        <v>0</v>
      </c>
      <c r="K73" s="10">
        <f t="shared" si="31"/>
        <v>0</v>
      </c>
      <c r="L73" s="10">
        <f t="shared" si="31"/>
        <v>0</v>
      </c>
      <c r="M73" s="10">
        <f t="shared" si="31"/>
        <v>0</v>
      </c>
      <c r="N73" s="10">
        <f t="shared" si="31"/>
        <v>0</v>
      </c>
      <c r="O73" s="10">
        <f t="shared" si="31"/>
        <v>0</v>
      </c>
      <c r="P73" s="10">
        <f t="shared" si="31"/>
        <v>32457410</v>
      </c>
    </row>
    <row r="74" spans="1:16" ht="41.4" x14ac:dyDescent="0.3">
      <c r="A74" s="12">
        <v>3710160</v>
      </c>
      <c r="B74" s="12" t="s">
        <v>25</v>
      </c>
      <c r="C74" s="13" t="s">
        <v>21</v>
      </c>
      <c r="D74" s="14" t="s">
        <v>144</v>
      </c>
      <c r="E74" s="15">
        <f t="shared" ref="E74:E76" si="32">F74+I74</f>
        <v>1549240</v>
      </c>
      <c r="F74" s="16">
        <v>1549240</v>
      </c>
      <c r="G74" s="16">
        <v>1242240</v>
      </c>
      <c r="H74" s="16">
        <v>0</v>
      </c>
      <c r="I74" s="16">
        <v>0</v>
      </c>
      <c r="J74" s="10">
        <f t="shared" ref="J74:J78" si="33">L74+O74</f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5">
        <f t="shared" ref="P74:P76" si="34">E74+J74</f>
        <v>1549240</v>
      </c>
    </row>
    <row r="75" spans="1:16" x14ac:dyDescent="0.3">
      <c r="A75" s="12" t="s">
        <v>165</v>
      </c>
      <c r="B75" s="12" t="s">
        <v>77</v>
      </c>
      <c r="C75" s="13" t="s">
        <v>76</v>
      </c>
      <c r="D75" s="14" t="s">
        <v>78</v>
      </c>
      <c r="E75" s="15">
        <f t="shared" si="32"/>
        <v>30150600</v>
      </c>
      <c r="F75" s="16">
        <v>30150600</v>
      </c>
      <c r="G75" s="16">
        <v>0</v>
      </c>
      <c r="H75" s="16">
        <v>0</v>
      </c>
      <c r="I75" s="16">
        <v>0</v>
      </c>
      <c r="J75" s="10">
        <f t="shared" si="33"/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5">
        <f t="shared" si="34"/>
        <v>30150600</v>
      </c>
    </row>
    <row r="76" spans="1:16" ht="55.2" x14ac:dyDescent="0.3">
      <c r="A76" s="23" t="s">
        <v>166</v>
      </c>
      <c r="B76" s="23" t="s">
        <v>115</v>
      </c>
      <c r="C76" s="23" t="s">
        <v>76</v>
      </c>
      <c r="D76" s="14" t="s">
        <v>116</v>
      </c>
      <c r="E76" s="15">
        <f t="shared" si="32"/>
        <v>55800</v>
      </c>
      <c r="F76" s="16">
        <v>55800</v>
      </c>
      <c r="G76" s="16">
        <v>0</v>
      </c>
      <c r="H76" s="16">
        <v>0</v>
      </c>
      <c r="I76" s="16">
        <v>0</v>
      </c>
      <c r="J76" s="10">
        <f t="shared" si="33"/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5">
        <f t="shared" si="34"/>
        <v>55800</v>
      </c>
    </row>
    <row r="77" spans="1:16" x14ac:dyDescent="0.3">
      <c r="A77" s="23"/>
      <c r="B77" s="23"/>
      <c r="C77" s="23"/>
      <c r="D77" s="14" t="s">
        <v>131</v>
      </c>
      <c r="E77" s="15"/>
      <c r="F77" s="16"/>
      <c r="G77" s="16"/>
      <c r="H77" s="16"/>
      <c r="I77" s="16"/>
      <c r="J77" s="10"/>
      <c r="K77" s="16"/>
      <c r="L77" s="16"/>
      <c r="M77" s="16"/>
      <c r="N77" s="16"/>
      <c r="O77" s="16"/>
      <c r="P77" s="15"/>
    </row>
    <row r="78" spans="1:16" ht="69" x14ac:dyDescent="0.3">
      <c r="A78" s="23"/>
      <c r="B78" s="23"/>
      <c r="C78" s="23"/>
      <c r="D78" s="25" t="s">
        <v>130</v>
      </c>
      <c r="E78" s="10">
        <f>F78</f>
        <v>55800</v>
      </c>
      <c r="F78" s="10">
        <v>55800</v>
      </c>
      <c r="G78" s="10">
        <v>0</v>
      </c>
      <c r="H78" s="26">
        <v>0</v>
      </c>
      <c r="I78" s="26">
        <v>0</v>
      </c>
      <c r="J78" s="10">
        <f t="shared" si="33"/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10">
        <f>E78+J78</f>
        <v>55800</v>
      </c>
    </row>
    <row r="79" spans="1:16" x14ac:dyDescent="0.3">
      <c r="A79" s="12" t="s">
        <v>167</v>
      </c>
      <c r="B79" s="12" t="s">
        <v>80</v>
      </c>
      <c r="C79" s="13" t="s">
        <v>76</v>
      </c>
      <c r="D79" s="14" t="s">
        <v>81</v>
      </c>
      <c r="E79" s="15">
        <f t="shared" ref="E79" si="35">F79+I79</f>
        <v>701770</v>
      </c>
      <c r="F79" s="16">
        <v>701770</v>
      </c>
      <c r="G79" s="16">
        <v>0</v>
      </c>
      <c r="H79" s="16">
        <v>0</v>
      </c>
      <c r="I79" s="16">
        <v>0</v>
      </c>
      <c r="J79" s="10">
        <f t="shared" ref="J79" si="36">L79+O79</f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5">
        <f t="shared" ref="P79" si="37">E79+J79</f>
        <v>701770</v>
      </c>
    </row>
    <row r="80" spans="1:16" ht="28.5" customHeight="1" x14ac:dyDescent="0.3">
      <c r="A80" s="12"/>
      <c r="B80" s="12"/>
      <c r="C80" s="13"/>
      <c r="D80" s="14"/>
      <c r="E80" s="10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</row>
    <row r="81" spans="1:16" ht="23.4" customHeight="1" x14ac:dyDescent="0.3">
      <c r="A81" s="17" t="s">
        <v>108</v>
      </c>
      <c r="B81" s="18" t="s">
        <v>108</v>
      </c>
      <c r="C81" s="19" t="s">
        <v>108</v>
      </c>
      <c r="D81" s="20" t="s">
        <v>109</v>
      </c>
      <c r="E81" s="10">
        <f>F81+I81</f>
        <v>145804782</v>
      </c>
      <c r="F81" s="10">
        <f t="shared" ref="F81:P81" si="38">F14+F55+F72</f>
        <v>145105450</v>
      </c>
      <c r="G81" s="10">
        <f t="shared" si="38"/>
        <v>67522736</v>
      </c>
      <c r="H81" s="10">
        <f t="shared" si="38"/>
        <v>6032025</v>
      </c>
      <c r="I81" s="10">
        <f t="shared" si="38"/>
        <v>699332</v>
      </c>
      <c r="J81" s="10">
        <f t="shared" si="38"/>
        <v>15126599</v>
      </c>
      <c r="K81" s="10">
        <f t="shared" si="38"/>
        <v>5992228</v>
      </c>
      <c r="L81" s="10">
        <f t="shared" si="38"/>
        <v>539976</v>
      </c>
      <c r="M81" s="10">
        <f t="shared" si="38"/>
        <v>0</v>
      </c>
      <c r="N81" s="10">
        <f t="shared" si="38"/>
        <v>0</v>
      </c>
      <c r="O81" s="10">
        <f t="shared" si="38"/>
        <v>14586623</v>
      </c>
      <c r="P81" s="10">
        <f t="shared" si="38"/>
        <v>160931381</v>
      </c>
    </row>
    <row r="82" spans="1:16" ht="33" customHeight="1" x14ac:dyDescent="0.3">
      <c r="A82" s="17"/>
      <c r="B82" s="18"/>
      <c r="C82" s="19"/>
      <c r="D82" s="20" t="s">
        <v>125</v>
      </c>
      <c r="E82" s="10">
        <f>F82</f>
        <v>27314324</v>
      </c>
      <c r="F82" s="10">
        <f>SUM(F83:F85)+F90</f>
        <v>27314324</v>
      </c>
      <c r="G82" s="10">
        <f t="shared" ref="G82:O82" si="39">SUM(G83:G85)+G90</f>
        <v>22402708</v>
      </c>
      <c r="H82" s="10">
        <f t="shared" si="39"/>
        <v>0</v>
      </c>
      <c r="I82" s="10">
        <f t="shared" si="39"/>
        <v>0</v>
      </c>
      <c r="J82" s="10">
        <f t="shared" si="39"/>
        <v>67026</v>
      </c>
      <c r="K82" s="10">
        <f t="shared" si="39"/>
        <v>67026</v>
      </c>
      <c r="L82" s="10">
        <f t="shared" si="39"/>
        <v>0</v>
      </c>
      <c r="M82" s="10">
        <f t="shared" si="39"/>
        <v>0</v>
      </c>
      <c r="N82" s="10">
        <f t="shared" si="39"/>
        <v>0</v>
      </c>
      <c r="O82" s="10">
        <f t="shared" si="39"/>
        <v>67026</v>
      </c>
      <c r="P82" s="10">
        <f>J82+E82</f>
        <v>27381350</v>
      </c>
    </row>
    <row r="83" spans="1:16" ht="37.200000000000003" customHeight="1" x14ac:dyDescent="0.3">
      <c r="A83" s="17"/>
      <c r="B83" s="18"/>
      <c r="C83" s="19"/>
      <c r="D83" s="25" t="s">
        <v>128</v>
      </c>
      <c r="E83" s="10">
        <f t="shared" ref="E83:E90" si="40">F83</f>
        <v>25627400</v>
      </c>
      <c r="F83" s="10">
        <f>F60</f>
        <v>25627400</v>
      </c>
      <c r="G83" s="10">
        <f>G60</f>
        <v>21005738</v>
      </c>
      <c r="H83" s="10">
        <f t="shared" ref="H83:O83" si="41">H60</f>
        <v>0</v>
      </c>
      <c r="I83" s="10">
        <f t="shared" si="41"/>
        <v>0</v>
      </c>
      <c r="J83" s="10">
        <f t="shared" si="41"/>
        <v>0</v>
      </c>
      <c r="K83" s="10">
        <f t="shared" si="41"/>
        <v>0</v>
      </c>
      <c r="L83" s="10">
        <f t="shared" si="41"/>
        <v>0</v>
      </c>
      <c r="M83" s="10">
        <f t="shared" si="41"/>
        <v>0</v>
      </c>
      <c r="N83" s="10">
        <f t="shared" si="41"/>
        <v>0</v>
      </c>
      <c r="O83" s="10">
        <f t="shared" si="41"/>
        <v>0</v>
      </c>
      <c r="P83" s="10">
        <f>E83+J83</f>
        <v>25627400</v>
      </c>
    </row>
    <row r="84" spans="1:16" ht="74.400000000000006" customHeight="1" x14ac:dyDescent="0.3">
      <c r="A84" s="17"/>
      <c r="B84" s="18"/>
      <c r="C84" s="19"/>
      <c r="D84" s="25" t="s">
        <v>126</v>
      </c>
      <c r="E84" s="10">
        <f t="shared" si="40"/>
        <v>132089</v>
      </c>
      <c r="F84" s="10">
        <v>132089</v>
      </c>
      <c r="G84" s="10">
        <v>108270</v>
      </c>
      <c r="H84" s="26">
        <v>0</v>
      </c>
      <c r="I84" s="26">
        <v>0</v>
      </c>
      <c r="J84" s="10">
        <f>L84+O84</f>
        <v>67026</v>
      </c>
      <c r="K84" s="26">
        <f>O84</f>
        <v>67026</v>
      </c>
      <c r="L84" s="26">
        <v>0</v>
      </c>
      <c r="M84" s="26">
        <v>0</v>
      </c>
      <c r="N84" s="26">
        <v>0</v>
      </c>
      <c r="O84" s="26">
        <v>67026</v>
      </c>
      <c r="P84" s="10">
        <f>E84+J84</f>
        <v>199115</v>
      </c>
    </row>
    <row r="85" spans="1:16" ht="53.4" customHeight="1" x14ac:dyDescent="0.3">
      <c r="A85" s="17"/>
      <c r="B85" s="18"/>
      <c r="C85" s="19"/>
      <c r="D85" s="25" t="s">
        <v>127</v>
      </c>
      <c r="E85" s="10">
        <f t="shared" si="40"/>
        <v>1499035</v>
      </c>
      <c r="F85" s="10">
        <v>1499035</v>
      </c>
      <c r="G85" s="10">
        <v>1288700</v>
      </c>
      <c r="H85" s="26"/>
      <c r="I85" s="26"/>
      <c r="J85" s="10"/>
      <c r="K85" s="26"/>
      <c r="L85" s="26"/>
      <c r="M85" s="26"/>
      <c r="N85" s="26"/>
      <c r="O85" s="26"/>
      <c r="P85" s="10">
        <f t="shared" ref="P85:P87" si="42">E85+J85</f>
        <v>1499035</v>
      </c>
    </row>
    <row r="86" spans="1:16" ht="30.75" customHeight="1" x14ac:dyDescent="0.3">
      <c r="A86" s="17"/>
      <c r="B86" s="18"/>
      <c r="C86" s="19"/>
      <c r="D86" s="25" t="s">
        <v>136</v>
      </c>
      <c r="E86" s="10">
        <f t="shared" si="40"/>
        <v>230100</v>
      </c>
      <c r="F86" s="10">
        <v>230100</v>
      </c>
      <c r="G86" s="10"/>
      <c r="H86" s="26"/>
      <c r="I86" s="26"/>
      <c r="J86" s="10"/>
      <c r="K86" s="26"/>
      <c r="L86" s="26"/>
      <c r="M86" s="26"/>
      <c r="N86" s="26"/>
      <c r="O86" s="26"/>
      <c r="P86" s="10">
        <f t="shared" si="42"/>
        <v>230100</v>
      </c>
    </row>
    <row r="87" spans="1:16" ht="30.75" customHeight="1" x14ac:dyDescent="0.3">
      <c r="A87" s="17"/>
      <c r="B87" s="18"/>
      <c r="C87" s="19"/>
      <c r="D87" s="25" t="s">
        <v>141</v>
      </c>
      <c r="E87" s="10">
        <f t="shared" si="40"/>
        <v>115924</v>
      </c>
      <c r="F87" s="10">
        <v>115924</v>
      </c>
      <c r="G87" s="10"/>
      <c r="H87" s="26"/>
      <c r="I87" s="26"/>
      <c r="J87" s="10"/>
      <c r="K87" s="26"/>
      <c r="L87" s="26"/>
      <c r="M87" s="26"/>
      <c r="N87" s="26"/>
      <c r="O87" s="26"/>
      <c r="P87" s="10">
        <f t="shared" si="42"/>
        <v>115924</v>
      </c>
    </row>
    <row r="88" spans="1:16" ht="27.6" x14ac:dyDescent="0.3">
      <c r="A88" s="17"/>
      <c r="B88" s="18"/>
      <c r="C88" s="19"/>
      <c r="D88" s="25" t="s">
        <v>142</v>
      </c>
      <c r="E88" s="10">
        <f t="shared" si="40"/>
        <v>495130</v>
      </c>
      <c r="F88" s="10">
        <v>495130</v>
      </c>
      <c r="G88" s="10">
        <v>0</v>
      </c>
      <c r="H88" s="26">
        <v>0</v>
      </c>
      <c r="I88" s="26">
        <v>0</v>
      </c>
      <c r="J88" s="10">
        <f t="shared" ref="J88" si="43">J89+J90+J91</f>
        <v>0</v>
      </c>
      <c r="K88" s="26">
        <v>0</v>
      </c>
      <c r="L88" s="26">
        <v>0</v>
      </c>
      <c r="M88" s="26">
        <v>0</v>
      </c>
      <c r="N88" s="26">
        <v>0</v>
      </c>
      <c r="O88" s="26">
        <v>0</v>
      </c>
      <c r="P88" s="10">
        <f>E88+J88</f>
        <v>495130</v>
      </c>
    </row>
    <row r="89" spans="1:16" ht="27.6" x14ac:dyDescent="0.3">
      <c r="A89" s="17"/>
      <c r="B89" s="18"/>
      <c r="C89" s="19"/>
      <c r="D89" s="25" t="s">
        <v>143</v>
      </c>
      <c r="E89" s="10">
        <f t="shared" si="40"/>
        <v>1855224</v>
      </c>
      <c r="F89" s="10">
        <v>1855224</v>
      </c>
      <c r="G89" s="10">
        <v>1321521</v>
      </c>
      <c r="H89" s="10">
        <v>178323</v>
      </c>
      <c r="I89" s="10"/>
      <c r="J89" s="10"/>
      <c r="K89" s="10"/>
      <c r="L89" s="10"/>
      <c r="M89" s="10"/>
      <c r="N89" s="10"/>
      <c r="O89" s="10"/>
      <c r="P89" s="10">
        <f>E89+J89</f>
        <v>1855224</v>
      </c>
    </row>
    <row r="90" spans="1:16" ht="69" x14ac:dyDescent="0.3">
      <c r="A90" s="17"/>
      <c r="B90" s="18"/>
      <c r="C90" s="19"/>
      <c r="D90" s="25" t="s">
        <v>130</v>
      </c>
      <c r="E90" s="10">
        <f t="shared" si="40"/>
        <v>55800</v>
      </c>
      <c r="F90" s="10">
        <v>55800</v>
      </c>
      <c r="G90" s="10"/>
      <c r="H90" s="10"/>
      <c r="I90" s="10"/>
      <c r="J90" s="10"/>
      <c r="K90" s="10"/>
      <c r="L90" s="10"/>
      <c r="M90" s="10"/>
      <c r="N90" s="10"/>
      <c r="O90" s="10"/>
      <c r="P90" s="10"/>
    </row>
    <row r="91" spans="1:16" x14ac:dyDescent="0.3">
      <c r="A91" s="17"/>
      <c r="B91" s="18"/>
      <c r="C91" s="19"/>
      <c r="D91" s="20"/>
      <c r="E91" s="15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</row>
    <row r="92" spans="1:16" x14ac:dyDescent="0.3">
      <c r="A92" s="17"/>
      <c r="B92" s="18"/>
      <c r="C92" s="19"/>
      <c r="D92" s="20"/>
      <c r="E92" s="15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</row>
    <row r="95" spans="1:16" x14ac:dyDescent="0.3">
      <c r="I95" s="3" t="s">
        <v>111</v>
      </c>
    </row>
    <row r="97" spans="2:16" x14ac:dyDescent="0.3">
      <c r="B97" s="3" t="s">
        <v>110</v>
      </c>
    </row>
    <row r="101" spans="2:16" ht="36" customHeight="1" x14ac:dyDescent="0.3">
      <c r="B101" s="50" t="s">
        <v>172</v>
      </c>
      <c r="C101" s="50"/>
      <c r="D101" s="50"/>
      <c r="E101" s="51">
        <f>E16+E57+E74</f>
        <v>20382254</v>
      </c>
      <c r="F101" s="51">
        <f t="shared" ref="F101:P101" si="44">F16+F57+F74</f>
        <v>20382254</v>
      </c>
      <c r="G101" s="51">
        <f t="shared" si="44"/>
        <v>15556371</v>
      </c>
      <c r="H101" s="51">
        <f t="shared" si="44"/>
        <v>372232</v>
      </c>
      <c r="I101" s="51">
        <f t="shared" si="44"/>
        <v>0</v>
      </c>
      <c r="J101" s="51">
        <f t="shared" si="44"/>
        <v>0</v>
      </c>
      <c r="K101" s="51">
        <f t="shared" si="44"/>
        <v>0</v>
      </c>
      <c r="L101" s="51">
        <f t="shared" si="44"/>
        <v>0</v>
      </c>
      <c r="M101" s="51">
        <f t="shared" si="44"/>
        <v>0</v>
      </c>
      <c r="N101" s="51">
        <f t="shared" si="44"/>
        <v>0</v>
      </c>
      <c r="O101" s="51">
        <f t="shared" si="44"/>
        <v>0</v>
      </c>
      <c r="P101" s="51">
        <f t="shared" si="44"/>
        <v>20382254</v>
      </c>
    </row>
    <row r="102" spans="2:16" ht="36" customHeight="1" x14ac:dyDescent="0.3">
      <c r="B102" s="50" t="s">
        <v>173</v>
      </c>
      <c r="C102" s="50"/>
      <c r="D102" s="50"/>
      <c r="E102" s="51">
        <f>E58+E59+E60+E61+E62+E63+E64+E65+E66+E67</f>
        <v>66369196</v>
      </c>
      <c r="F102" s="51">
        <f t="shared" ref="F102:P102" si="45">F58+F59+F60+F61+F62+F63+F64+F65+F66+F67</f>
        <v>66369196</v>
      </c>
      <c r="G102" s="51">
        <f t="shared" si="45"/>
        <v>45111959</v>
      </c>
      <c r="H102" s="51">
        <f t="shared" si="45"/>
        <v>4022100</v>
      </c>
      <c r="I102" s="51">
        <f t="shared" si="45"/>
        <v>0</v>
      </c>
      <c r="J102" s="51">
        <f t="shared" si="45"/>
        <v>1424125</v>
      </c>
      <c r="K102" s="51">
        <f t="shared" si="45"/>
        <v>884149</v>
      </c>
      <c r="L102" s="51">
        <f t="shared" si="45"/>
        <v>539976</v>
      </c>
      <c r="M102" s="51">
        <f t="shared" si="45"/>
        <v>0</v>
      </c>
      <c r="N102" s="51">
        <f t="shared" si="45"/>
        <v>0</v>
      </c>
      <c r="O102" s="51">
        <f t="shared" si="45"/>
        <v>884149</v>
      </c>
      <c r="P102" s="51">
        <f t="shared" si="45"/>
        <v>67793321</v>
      </c>
    </row>
    <row r="103" spans="2:16" ht="36" customHeight="1" x14ac:dyDescent="0.3">
      <c r="B103" s="52" t="s">
        <v>174</v>
      </c>
      <c r="C103" s="50"/>
      <c r="D103" s="50"/>
      <c r="E103" s="51">
        <f>E18+E19</f>
        <v>4872845</v>
      </c>
      <c r="F103" s="51">
        <f t="shared" ref="F103:P103" si="46">F18+F19</f>
        <v>4872845</v>
      </c>
      <c r="G103" s="51">
        <f t="shared" si="46"/>
        <v>0</v>
      </c>
      <c r="H103" s="51">
        <f t="shared" si="46"/>
        <v>0</v>
      </c>
      <c r="I103" s="51">
        <f t="shared" si="46"/>
        <v>0</v>
      </c>
      <c r="J103" s="51">
        <f t="shared" si="46"/>
        <v>0</v>
      </c>
      <c r="K103" s="51">
        <f t="shared" si="46"/>
        <v>0</v>
      </c>
      <c r="L103" s="51">
        <f t="shared" si="46"/>
        <v>0</v>
      </c>
      <c r="M103" s="51">
        <f t="shared" si="46"/>
        <v>0</v>
      </c>
      <c r="N103" s="51">
        <f t="shared" si="46"/>
        <v>0</v>
      </c>
      <c r="O103" s="51">
        <f t="shared" si="46"/>
        <v>0</v>
      </c>
      <c r="P103" s="51">
        <f t="shared" si="46"/>
        <v>4872845</v>
      </c>
    </row>
    <row r="104" spans="2:16" ht="36" customHeight="1" x14ac:dyDescent="0.3">
      <c r="B104" s="50" t="s">
        <v>175</v>
      </c>
      <c r="C104" s="50"/>
      <c r="D104" s="50"/>
      <c r="E104" s="51">
        <f>E20+E23+E26+E29+E32+E33+E68+E69</f>
        <v>1488758</v>
      </c>
      <c r="F104" s="51">
        <f t="shared" ref="F104:P104" si="47">F20+F23+F26+F29+F32+F33+F68+F69</f>
        <v>1488758</v>
      </c>
      <c r="G104" s="51">
        <f t="shared" si="47"/>
        <v>0</v>
      </c>
      <c r="H104" s="51">
        <f t="shared" si="47"/>
        <v>0</v>
      </c>
      <c r="I104" s="51">
        <f t="shared" si="47"/>
        <v>0</v>
      </c>
      <c r="J104" s="51">
        <f t="shared" si="47"/>
        <v>0</v>
      </c>
      <c r="K104" s="51">
        <f t="shared" si="47"/>
        <v>0</v>
      </c>
      <c r="L104" s="51">
        <f t="shared" si="47"/>
        <v>0</v>
      </c>
      <c r="M104" s="51">
        <f t="shared" si="47"/>
        <v>0</v>
      </c>
      <c r="N104" s="51">
        <f t="shared" si="47"/>
        <v>0</v>
      </c>
      <c r="O104" s="51">
        <f t="shared" si="47"/>
        <v>0</v>
      </c>
      <c r="P104" s="51">
        <f t="shared" si="47"/>
        <v>1488758</v>
      </c>
    </row>
    <row r="105" spans="2:16" ht="36" customHeight="1" x14ac:dyDescent="0.3">
      <c r="B105" s="50" t="s">
        <v>176</v>
      </c>
      <c r="C105" s="50"/>
      <c r="D105" s="50"/>
      <c r="E105" s="51">
        <f>E36+E39+E70+E71</f>
        <v>7353823</v>
      </c>
      <c r="F105" s="51">
        <f t="shared" ref="F105:P105" si="48">F36+F39+F70+F71</f>
        <v>7353823</v>
      </c>
      <c r="G105" s="51">
        <f t="shared" si="48"/>
        <v>4414782</v>
      </c>
      <c r="H105" s="51">
        <f t="shared" si="48"/>
        <v>609677</v>
      </c>
      <c r="I105" s="51">
        <f t="shared" si="48"/>
        <v>0</v>
      </c>
      <c r="J105" s="51">
        <f t="shared" si="48"/>
        <v>177375</v>
      </c>
      <c r="K105" s="51">
        <f t="shared" si="48"/>
        <v>177375</v>
      </c>
      <c r="L105" s="51">
        <f t="shared" si="48"/>
        <v>0</v>
      </c>
      <c r="M105" s="51">
        <f t="shared" si="48"/>
        <v>0</v>
      </c>
      <c r="N105" s="51">
        <f t="shared" si="48"/>
        <v>0</v>
      </c>
      <c r="O105" s="51">
        <f t="shared" si="48"/>
        <v>177375</v>
      </c>
      <c r="P105" s="51">
        <f t="shared" si="48"/>
        <v>7531198</v>
      </c>
    </row>
    <row r="106" spans="2:16" ht="36" customHeight="1" x14ac:dyDescent="0.3">
      <c r="B106" s="52" t="s">
        <v>177</v>
      </c>
      <c r="C106" s="50"/>
      <c r="D106" s="50"/>
      <c r="E106" s="51">
        <f>E40+E41</f>
        <v>1162760</v>
      </c>
      <c r="F106" s="51">
        <f t="shared" ref="F106:P106" si="49">F40+F41</f>
        <v>1162760</v>
      </c>
      <c r="G106" s="51">
        <f t="shared" si="49"/>
        <v>0</v>
      </c>
      <c r="H106" s="51">
        <f t="shared" si="49"/>
        <v>0</v>
      </c>
      <c r="I106" s="51">
        <f t="shared" si="49"/>
        <v>0</v>
      </c>
      <c r="J106" s="51">
        <f t="shared" si="49"/>
        <v>0</v>
      </c>
      <c r="K106" s="51">
        <f t="shared" si="49"/>
        <v>0</v>
      </c>
      <c r="L106" s="51">
        <f t="shared" si="49"/>
        <v>0</v>
      </c>
      <c r="M106" s="51">
        <f t="shared" si="49"/>
        <v>0</v>
      </c>
      <c r="N106" s="51">
        <f t="shared" si="49"/>
        <v>0</v>
      </c>
      <c r="O106" s="51">
        <f t="shared" si="49"/>
        <v>0</v>
      </c>
      <c r="P106" s="51">
        <f t="shared" si="49"/>
        <v>1162760</v>
      </c>
    </row>
    <row r="107" spans="2:16" ht="36" customHeight="1" x14ac:dyDescent="0.3">
      <c r="B107" s="50" t="s">
        <v>178</v>
      </c>
      <c r="C107" s="50"/>
      <c r="D107" s="50"/>
      <c r="E107" s="51">
        <f>E81-E101-E102-E103-E104-E105-E106-E108</f>
        <v>13266976</v>
      </c>
      <c r="F107" s="51">
        <f t="shared" ref="F107:P107" si="50">F81-F101-F102-F103-F104-F105-F106</f>
        <v>43475814</v>
      </c>
      <c r="G107" s="51">
        <f t="shared" si="50"/>
        <v>2439624</v>
      </c>
      <c r="H107" s="51">
        <f t="shared" si="50"/>
        <v>1028016</v>
      </c>
      <c r="I107" s="51">
        <f t="shared" si="50"/>
        <v>699332</v>
      </c>
      <c r="J107" s="51">
        <f t="shared" si="50"/>
        <v>13525099</v>
      </c>
      <c r="K107" s="51">
        <f t="shared" si="50"/>
        <v>4930704</v>
      </c>
      <c r="L107" s="51">
        <f t="shared" si="50"/>
        <v>0</v>
      </c>
      <c r="M107" s="51">
        <f t="shared" si="50"/>
        <v>0</v>
      </c>
      <c r="N107" s="51">
        <f t="shared" si="50"/>
        <v>0</v>
      </c>
      <c r="O107" s="51">
        <f t="shared" si="50"/>
        <v>13525099</v>
      </c>
      <c r="P107" s="51">
        <f t="shared" si="50"/>
        <v>57700245</v>
      </c>
    </row>
    <row r="108" spans="2:16" ht="36" customHeight="1" x14ac:dyDescent="0.3">
      <c r="B108" s="50" t="s">
        <v>179</v>
      </c>
      <c r="C108" s="50"/>
      <c r="D108" s="50"/>
      <c r="E108" s="51">
        <f>E75+E76+E79</f>
        <v>30908170</v>
      </c>
      <c r="F108" s="51">
        <f t="shared" ref="F108:P108" si="51">F75+F76+F79</f>
        <v>30908170</v>
      </c>
      <c r="G108" s="51">
        <f t="shared" si="51"/>
        <v>0</v>
      </c>
      <c r="H108" s="51">
        <f t="shared" si="51"/>
        <v>0</v>
      </c>
      <c r="I108" s="51">
        <f t="shared" si="51"/>
        <v>0</v>
      </c>
      <c r="J108" s="51">
        <f t="shared" si="51"/>
        <v>0</v>
      </c>
      <c r="K108" s="51">
        <f t="shared" si="51"/>
        <v>0</v>
      </c>
      <c r="L108" s="51">
        <f t="shared" si="51"/>
        <v>0</v>
      </c>
      <c r="M108" s="51">
        <f t="shared" si="51"/>
        <v>0</v>
      </c>
      <c r="N108" s="51">
        <f t="shared" si="51"/>
        <v>0</v>
      </c>
      <c r="O108" s="51">
        <f t="shared" si="51"/>
        <v>0</v>
      </c>
      <c r="P108" s="51">
        <f t="shared" si="51"/>
        <v>30908170</v>
      </c>
    </row>
    <row r="109" spans="2:16" ht="36" customHeight="1" x14ac:dyDescent="0.3">
      <c r="B109" s="50"/>
      <c r="C109" s="50"/>
      <c r="D109" s="50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</row>
    <row r="110" spans="2:16" ht="36" customHeight="1" x14ac:dyDescent="0.3">
      <c r="B110" s="50"/>
      <c r="C110" s="50"/>
      <c r="D110" s="50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</row>
    <row r="111" spans="2:16" x14ac:dyDescent="0.3"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</row>
    <row r="112" spans="2:16" x14ac:dyDescent="0.3"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</row>
    <row r="113" spans="2:16" x14ac:dyDescent="0.3"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</row>
    <row r="114" spans="2:16" x14ac:dyDescent="0.3"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</row>
    <row r="115" spans="2:16" x14ac:dyDescent="0.3"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</row>
    <row r="116" spans="2:16" x14ac:dyDescent="0.3"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</row>
    <row r="117" spans="2:16" x14ac:dyDescent="0.3"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</row>
    <row r="118" spans="2:16" x14ac:dyDescent="0.3"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</row>
    <row r="119" spans="2:16" x14ac:dyDescent="0.3"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</row>
    <row r="120" spans="2:16" x14ac:dyDescent="0.3"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41" right="0.19685039370078741" top="1.1811023622047245" bottom="0.19685039370078741" header="0.59055118110236227" footer="0"/>
  <pageSetup paperSize="9" scale="67" fitToHeight="5" orientation="landscape" verticalDpi="30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User</cp:lastModifiedBy>
  <cp:lastPrinted>2021-01-12T13:05:48Z</cp:lastPrinted>
  <dcterms:created xsi:type="dcterms:W3CDTF">2020-12-10T14:32:46Z</dcterms:created>
  <dcterms:modified xsi:type="dcterms:W3CDTF">2021-02-18T07:48:43Z</dcterms:modified>
</cp:coreProperties>
</file>