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'Лист1'!$A$1:$J$55</definedName>
  </definedNames>
  <calcPr fullCalcOnLoad="1"/>
</workbook>
</file>

<file path=xl/sharedStrings.xml><?xml version="1.0" encoding="utf-8"?>
<sst xmlns="http://schemas.openxmlformats.org/spreadsheetml/2006/main" count="252" uniqueCount="166">
  <si>
    <t>Додаток 7</t>
  </si>
  <si>
    <t>Розподіл витрат місцевого бюджету на реалізацію місцевих/регіональних програм у 2021 році</t>
  </si>
  <si>
    <t>14512000000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</si>
  <si>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</si>
  <si>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</si>
  <si>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</si>
  <si>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</si>
  <si>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</si>
  <si>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</si>
  <si>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</si>
  <si>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</si>
  <si>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</si>
  <si>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</si>
  <si>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</si>
  <si>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</si>
  <si>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</si>
  <si>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</si>
  <si>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</si>
  <si>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Галицинiвська сiльська рада</t>
  </si>
  <si>
    <t>0112152</t>
  </si>
  <si>
    <t>2152</t>
  </si>
  <si>
    <t>0763</t>
  </si>
  <si>
    <t>Інші програми та заходи у сфері охорони здоров`я</t>
  </si>
  <si>
    <t>Медичні кадри Галицинівської сільської ради на 2020 - 2025 роки</t>
  </si>
  <si>
    <t>0113191</t>
  </si>
  <si>
    <t>3191</t>
  </si>
  <si>
    <t>1030</t>
  </si>
  <si>
    <t>Інші видатки на соціальний захист ветеранів війни та праці</t>
  </si>
  <si>
    <t>Комплексна програма соціального захисту "Турбота</t>
  </si>
  <si>
    <t>0113192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</si>
  <si>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</si>
  <si>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</si>
  <si>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стабілізації та соціально-економічного розвитку території Галицинівської сільської ради  на 2021 рік</t>
  </si>
  <si>
    <t>0113242</t>
  </si>
  <si>
    <t>3242</t>
  </si>
  <si>
    <t>1090</t>
  </si>
  <si>
    <t>Інші заходи у сфері соціального захисту і соціального забезпечення</t>
  </si>
  <si>
    <t>Допомога на поховання непрацюючих громадян на 2021 рік</t>
  </si>
  <si>
    <t>Цільова соціальна Програма "Безбарєрна Вітовщина" на території Галицинівської сільської ради на 2021 рік</t>
  </si>
  <si>
    <t>0114082</t>
  </si>
  <si>
    <t>4082</t>
  </si>
  <si>
    <t>0829</t>
  </si>
  <si>
    <t>Інші заходи в галузі культури і мистецтва</t>
  </si>
  <si>
    <t>Програма по проведенню заходів присвячених урочистим датам, державним та традиційним святам на  2021 рік по Галицинівській сільській раді</t>
  </si>
  <si>
    <t>0115052</t>
  </si>
  <si>
    <t>5052</t>
  </si>
  <si>
    <t>0810</t>
  </si>
  <si>
    <t>Фінансова підтримка регіональних осередків всеукраїнських об`єднань фізкультурно-спортивної спрямованості у здійсненні фізкультурно-масових заходів серед населення регіону</t>
  </si>
  <si>
    <t>Програма розвитку фізичної культури і спорту на території Галицинівської сільської ради (ОТГ) на 2018 - 2021 роки</t>
  </si>
  <si>
    <t>0115053</t>
  </si>
  <si>
    <t>5053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</si>
  <si>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</si>
  <si>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</si>
  <si>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</si>
  <si>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</si>
  <si>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</si>
  <si>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розвитку житлово-комунального господарства та благоустрою населених пунктів Галицинівської сільської ради на 2021 рік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</si>
  <si>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</si>
  <si>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</si>
  <si>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</si>
  <si>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</si>
  <si>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</si>
  <si>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</si>
  <si>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0117325</t>
  </si>
  <si>
    <t>7325</t>
  </si>
  <si>
    <t>0443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</si>
  <si>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</si>
  <si>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</si>
  <si>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</si>
  <si>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</si>
  <si>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Програма стабілізації та соціально-економічного розвиткутериторії Галицинівської сільської ради на 2021 рік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</si>
  <si>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</si>
  <si>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</si>
  <si>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</si>
  <si>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</si>
  <si>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населення і територій від надзвичайних ситуацій техногенного та природного характеру на територіії Галицинівської сільської ради на 2021 рік</t>
  </si>
  <si>
    <t>0118130</t>
  </si>
  <si>
    <t>8130</t>
  </si>
  <si>
    <t>Забезпечення діяльності місцевої пожежної охорони</t>
  </si>
  <si>
    <t>Програма забезпечення пожежної безпеки на 2021 рік</t>
  </si>
  <si>
    <t>0118340</t>
  </si>
  <si>
    <t>8340</t>
  </si>
  <si>
    <t>0540</t>
  </si>
  <si>
    <t>Природоохоронні заходи за рахунок цільових фондів</t>
  </si>
  <si>
    <t>Програма використання коштів цільового фонду охорони навколишнього природного середовища Галицинівської сільської ради на 2021 рік</t>
  </si>
  <si>
    <t>9770</t>
  </si>
  <si>
    <t>0180</t>
  </si>
  <si>
    <t>Інші субвенції з місцевого бюджету</t>
  </si>
  <si>
    <t>0600000</t>
  </si>
  <si>
    <t>Вiддiл освiти, культури, молодi та спорту Галицинiвської сiльської ради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</si>
  <si>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</si>
  <si>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</si>
  <si>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</si>
  <si>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</si>
  <si>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</si>
  <si>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</si>
  <si>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</si>
  <si>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</si>
  <si>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</si>
  <si>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</si>
  <si>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</si>
  <si>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</si>
  <si>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 Програма "Вчитель" Галицинівської сільської ради на 2019 - 2021 роки</t>
  </si>
  <si>
    <t>Програма "Обдарованість" Галицинівської сільсьої ради на 2027-2021 роки</t>
  </si>
  <si>
    <t>Програма "Шкільний автобус" Галицинівської сільської ради на 2019-2021 роки</t>
  </si>
  <si>
    <t>0613133</t>
  </si>
  <si>
    <t>3133</t>
  </si>
  <si>
    <t>1040</t>
  </si>
  <si>
    <t>Інші заходи та заклади молодіжної політики</t>
  </si>
  <si>
    <t>Програма підтримки молодіжної політики на території Галицинівської сільської ради на 2019 - 2023 роки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</si>
  <si>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</si>
  <si>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</si>
  <si>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</si>
  <si>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дітей, учнівської молоді Галицинівської сільської ради на 2019 - 2021 роки</t>
  </si>
  <si>
    <t>0614082</t>
  </si>
  <si>
    <t>Програма розвитку культури на території Галицинівської сільської ради на 2021 - 2025 роки</t>
  </si>
  <si>
    <t>УСЬОГО</t>
  </si>
  <si>
    <t>X</t>
  </si>
  <si>
    <t>до рішення Галицинівської сільської ради</t>
  </si>
  <si>
    <t>Фінансовий відділ Галицинівської сільської ради</t>
  </si>
  <si>
    <t>Програма розвитку первинної медико-санітарної допомоги на 2019 - 2021 роки</t>
  </si>
  <si>
    <t>0117130</t>
  </si>
  <si>
    <t>7130</t>
  </si>
  <si>
    <t>0421</t>
  </si>
  <si>
    <t>Здійснення заходів із землеустрою</t>
  </si>
  <si>
    <t xml:space="preserve">Програми здійснення 
землеустрою на території 
Галицинівської сільської ради на 2021 рік
</t>
  </si>
  <si>
    <t>0117350</t>
  </si>
  <si>
    <t>Розроблення схем планування та забудови територій (містобудівної документації)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</si>
  <si>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</si>
  <si>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</si>
  <si>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0119800</t>
  </si>
  <si>
    <t>0117310</t>
  </si>
  <si>
    <t>Будівництво об`єктів житлово-комунального господарства</t>
  </si>
  <si>
    <t>Будівництвоспоруд, установ та закладів фізичної культури і спорту</t>
  </si>
  <si>
    <t>0617321</t>
  </si>
  <si>
    <t>Будівництво освітніх установ та закладів</t>
  </si>
  <si>
    <t>Програма надання грошової матеріальної допомоги громадянам, які зареєстровані та проживають на території Галицинівсь4кої сільської ради на 2021 рік</t>
  </si>
  <si>
    <t>від 23.12.2020 № 43</t>
  </si>
  <si>
    <t>від 07.03.2019р. № 11</t>
  </si>
  <si>
    <t>від 28.08.2020р. № 8</t>
  </si>
  <si>
    <t>від 23.12.2020р. № 43</t>
  </si>
  <si>
    <t xml:space="preserve"> від 23.12.2020р. № 24</t>
  </si>
  <si>
    <t>від 23.12.2020р. № 15</t>
  </si>
  <si>
    <t xml:space="preserve"> від 23.12.2020р. № 45</t>
  </si>
  <si>
    <t xml:space="preserve"> від 23.12.2020р. № 44</t>
  </si>
  <si>
    <t xml:space="preserve">від 23.12.2020р. № 20 </t>
  </si>
  <si>
    <t xml:space="preserve">від 07.03.2019р. № 12 </t>
  </si>
  <si>
    <t>від 23.12.2020р. № 19</t>
  </si>
  <si>
    <t xml:space="preserve">від 23.12.2020р. № 21 </t>
  </si>
  <si>
    <t xml:space="preserve"> від 23.12.2020р. № 16</t>
  </si>
  <si>
    <t>від 23.12.2020р. № 18</t>
  </si>
  <si>
    <t xml:space="preserve"> від 25.06.2019р. № 6</t>
  </si>
  <si>
    <t xml:space="preserve">від 28.02.2020р. №16 </t>
  </si>
  <si>
    <t xml:space="preserve"> від 07.03.2019р. № 49</t>
  </si>
  <si>
    <t xml:space="preserve"> від 03.07.2020р. № 4</t>
  </si>
  <si>
    <t xml:space="preserve"> від 07.03.2019р. № 8</t>
  </si>
  <si>
    <t>від 25.06.2019р. № 7</t>
  </si>
  <si>
    <t>від 23.12.2020р. № 36</t>
  </si>
  <si>
    <t>від 23.12.2020р. № 24</t>
  </si>
  <si>
    <t>Програма забезпечення безпекового середовища та профілактики правопорушень на території Галицинівської територіальної громади на 2021-2025 роки</t>
  </si>
  <si>
    <t>від 25.02.2021р. № 31</t>
  </si>
  <si>
    <t>Програма розвитку освіти доросли хна території Галицинівської сільської ради на 2020 - 2026 роки</t>
  </si>
  <si>
    <t>Іван НАЗАР</t>
  </si>
  <si>
    <t>Сільський голова</t>
  </si>
  <si>
    <t>від              .2021р.</t>
  </si>
  <si>
    <t xml:space="preserve">№  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</si>
</sst>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#,##0;#,&quot;-&quot;"/>
    <numFmt numFmtId="173" formatCode="#,##0.00;\-#,##0.00;#.00,&quot;-&quot;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 quotePrefix="1">
      <alignment horizontal="center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172" fontId="41" fillId="33" borderId="10" xfId="0" applyNumberFormat="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vertical="center" wrapText="1"/>
    </xf>
    <xf numFmtId="172" fontId="39" fillId="33" borderId="10" xfId="0" applyNumberFormat="1" applyFont="1" applyFill="1" applyBorder="1" applyAlignment="1">
      <alignment horizontal="right" vertical="center" wrapText="1"/>
    </xf>
    <xf numFmtId="172" fontId="39" fillId="0" borderId="10" xfId="0" applyNumberFormat="1" applyFont="1" applyBorder="1" applyAlignment="1">
      <alignment horizontal="right" vertical="center"/>
    </xf>
    <xf numFmtId="172" fontId="41" fillId="0" borderId="10" xfId="0" applyNumberFormat="1" applyFont="1" applyBorder="1" applyAlignment="1">
      <alignment horizontal="right" vertical="center"/>
    </xf>
    <xf numFmtId="0" fontId="41" fillId="33" borderId="10" xfId="0" applyFont="1" applyFill="1" applyBorder="1" applyAlignment="1">
      <alignment horizontal="center"/>
    </xf>
    <xf numFmtId="4" fontId="39" fillId="0" borderId="10" xfId="0" applyNumberFormat="1" applyFont="1" applyBorder="1" applyAlignment="1" quotePrefix="1">
      <alignment vertical="center" wrapText="1"/>
    </xf>
    <xf numFmtId="172" fontId="39" fillId="0" borderId="0" xfId="0" applyNumberFormat="1" applyFont="1" applyAlignment="1">
      <alignment/>
    </xf>
    <xf numFmtId="0" fontId="39" fillId="0" borderId="11" xfId="0" applyFont="1" applyBorder="1" applyAlignment="1" quotePrefix="1">
      <alignment horizontal="center" vertical="center" wrapText="1"/>
    </xf>
    <xf numFmtId="4" fontId="39" fillId="0" borderId="10" xfId="0" applyNumberFormat="1" applyFont="1" applyBorder="1" applyAlignment="1" quotePrefix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9" fillId="0" borderId="0" xfId="0" applyFont="1" applyAlignment="1">
      <alignment/>
    </xf>
    <xf numFmtId="173" fontId="39" fillId="33" borderId="10" xfId="0" applyNumberFormat="1" applyFont="1" applyFill="1" applyBorder="1" applyAlignment="1">
      <alignment horizontal="right" vertical="center" wrapText="1"/>
    </xf>
    <xf numFmtId="173" fontId="39" fillId="0" borderId="10" xfId="0" applyNumberFormat="1" applyFont="1" applyBorder="1" applyAlignment="1">
      <alignment horizontal="right" vertical="center"/>
    </xf>
    <xf numFmtId="173" fontId="41" fillId="33" borderId="10" xfId="0" applyNumberFormat="1" applyFont="1" applyFill="1" applyBorder="1" applyAlignment="1">
      <alignment horizontal="right" vertical="center" wrapText="1"/>
    </xf>
    <xf numFmtId="173" fontId="41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41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 quotePrefix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49" fontId="39" fillId="0" borderId="13" xfId="0" applyNumberFormat="1" applyFont="1" applyBorder="1" applyAlignment="1" quotePrefix="1">
      <alignment horizontal="center" vertical="center" wrapText="1"/>
    </xf>
    <xf numFmtId="1" fontId="41" fillId="0" borderId="12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41" fillId="33" borderId="14" xfId="0" applyFont="1" applyFill="1" applyBorder="1" applyAlignment="1">
      <alignment horizontal="center"/>
    </xf>
    <xf numFmtId="0" fontId="41" fillId="33" borderId="14" xfId="0" applyFont="1" applyFill="1" applyBorder="1" applyAlignment="1">
      <alignment/>
    </xf>
    <xf numFmtId="173" fontId="41" fillId="33" borderId="14" xfId="0" applyNumberFormat="1" applyFont="1" applyFill="1" applyBorder="1" applyAlignment="1">
      <alignment horizontal="right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11" xfId="0" applyFont="1" applyBorder="1" applyAlignment="1">
      <alignment vertical="center" wrapText="1"/>
    </xf>
    <xf numFmtId="172" fontId="41" fillId="33" borderId="15" xfId="0" applyNumberFormat="1" applyFont="1" applyFill="1" applyBorder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172" fontId="39" fillId="0" borderId="15" xfId="0" applyNumberFormat="1" applyFont="1" applyBorder="1" applyAlignment="1">
      <alignment horizontal="right"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72" fontId="41" fillId="0" borderId="15" xfId="0" applyNumberFormat="1" applyFont="1" applyBorder="1" applyAlignment="1">
      <alignment horizontal="right" vertical="center"/>
    </xf>
    <xf numFmtId="0" fontId="39" fillId="0" borderId="16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172" fontId="39" fillId="33" borderId="17" xfId="0" applyNumberFormat="1" applyFont="1" applyFill="1" applyBorder="1" applyAlignment="1">
      <alignment horizontal="right" vertical="center" wrapText="1"/>
    </xf>
    <xf numFmtId="172" fontId="39" fillId="0" borderId="17" xfId="0" applyNumberFormat="1" applyFont="1" applyBorder="1" applyAlignment="1">
      <alignment horizontal="right" vertical="center"/>
    </xf>
    <xf numFmtId="172" fontId="39" fillId="0" borderId="18" xfId="0" applyNumberFormat="1" applyFont="1" applyBorder="1" applyAlignment="1">
      <alignment horizontal="right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view="pageBreakPreview" zoomScaleSheetLayoutView="100" zoomScalePageLayoutView="0" workbookViewId="0" topLeftCell="B1">
      <selection activeCell="J3" sqref="J3"/>
    </sheetView>
  </sheetViews>
  <sheetFormatPr defaultColWidth="8.8515625" defaultRowHeight="12.75"/>
  <cols>
    <col min="1" max="3" width="12.00390625" style="1" customWidth="1"/>
    <col min="4" max="4" width="36.421875" style="1" customWidth="1"/>
    <col min="5" max="5" width="35.7109375" style="1" customWidth="1"/>
    <col min="6" max="6" width="17.28125" style="1" customWidth="1"/>
    <col min="7" max="10" width="13.7109375" style="1" customWidth="1"/>
    <col min="11" max="11" width="9.8515625" style="1" bestFit="1" customWidth="1"/>
    <col min="12" max="16384" width="8.8515625" style="1" customWidth="1"/>
  </cols>
  <sheetData>
    <row r="1" ht="12.75">
      <c r="H1" s="1" t="s">
        <v>0</v>
      </c>
    </row>
    <row r="2" spans="8:10" ht="15" customHeight="1">
      <c r="H2" s="58" t="s">
        <v>118</v>
      </c>
      <c r="I2" s="58"/>
      <c r="J2" s="58"/>
    </row>
    <row r="3" spans="8:10" ht="12.75">
      <c r="H3" s="1" t="s">
        <v>164</v>
      </c>
      <c r="J3" s="1" t="s">
        <v>165</v>
      </c>
    </row>
    <row r="5" spans="1:10" ht="12.75">
      <c r="A5" s="59" t="s">
        <v>1</v>
      </c>
      <c r="B5" s="60"/>
      <c r="C5" s="60"/>
      <c r="D5" s="60"/>
      <c r="E5" s="60"/>
      <c r="F5" s="60"/>
      <c r="G5" s="60"/>
      <c r="H5" s="60"/>
      <c r="I5" s="60"/>
      <c r="J5" s="60"/>
    </row>
    <row r="7" ht="12.75">
      <c r="A7" s="2" t="s">
        <v>2</v>
      </c>
    </row>
    <row r="8" spans="1:10" ht="13.5" thickBot="1">
      <c r="A8" s="1" t="s">
        <v>3</v>
      </c>
      <c r="J8" s="3" t="s">
        <v>4</v>
      </c>
    </row>
    <row r="9" spans="1:10" ht="12.75" customHeight="1">
      <c r="A9" s="61" t="s">
        <v>5</v>
      </c>
      <c r="B9" s="63" t="s">
        <v>6</v>
      </c>
      <c r="C9" s="65" t="s">
        <v>7</v>
      </c>
      <c r="D9" s="65" t="s">
        <v>8</v>
      </c>
      <c r="E9" s="55" t="s">
        <v>9</v>
      </c>
      <c r="F9" s="65" t="s">
        <v>10</v>
      </c>
      <c r="G9" s="66" t="s">
        <v>11</v>
      </c>
      <c r="H9" s="55" t="s">
        <v>12</v>
      </c>
      <c r="I9" s="55" t="s">
        <v>13</v>
      </c>
      <c r="J9" s="57"/>
    </row>
    <row r="10" spans="1:10" ht="68.25" customHeight="1">
      <c r="A10" s="62"/>
      <c r="B10" s="64"/>
      <c r="C10" s="56"/>
      <c r="D10" s="56"/>
      <c r="E10" s="56"/>
      <c r="F10" s="56"/>
      <c r="G10" s="67"/>
      <c r="H10" s="56"/>
      <c r="I10" s="25" t="s">
        <v>14</v>
      </c>
      <c r="J10" s="40" t="s">
        <v>15</v>
      </c>
    </row>
    <row r="11" spans="1:10" ht="12.75">
      <c r="A11" s="28">
        <v>1</v>
      </c>
      <c r="B11" s="41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4">
        <v>8</v>
      </c>
      <c r="I11" s="4">
        <v>9</v>
      </c>
      <c r="J11" s="42">
        <v>10</v>
      </c>
    </row>
    <row r="12" spans="1:11" ht="12.75">
      <c r="A12" s="29" t="s">
        <v>16</v>
      </c>
      <c r="B12" s="43" t="s">
        <v>17</v>
      </c>
      <c r="C12" s="6" t="s">
        <v>17</v>
      </c>
      <c r="D12" s="6" t="s">
        <v>18</v>
      </c>
      <c r="E12" s="6" t="s">
        <v>17</v>
      </c>
      <c r="F12" s="6" t="s">
        <v>17</v>
      </c>
      <c r="G12" s="7">
        <f>SUM(G13:G36)</f>
        <v>54004970</v>
      </c>
      <c r="H12" s="7">
        <f>SUM(H13:H36)</f>
        <v>24204528</v>
      </c>
      <c r="I12" s="7">
        <f>SUM(I13:I36)</f>
        <v>29800442</v>
      </c>
      <c r="J12" s="44">
        <f>SUM(J13:J36)</f>
        <v>9704047</v>
      </c>
      <c r="K12" s="14"/>
    </row>
    <row r="13" spans="1:10" ht="25.5">
      <c r="A13" s="30" t="s">
        <v>19</v>
      </c>
      <c r="B13" s="45" t="s">
        <v>20</v>
      </c>
      <c r="C13" s="25" t="s">
        <v>21</v>
      </c>
      <c r="D13" s="8" t="s">
        <v>22</v>
      </c>
      <c r="E13" s="8" t="s">
        <v>120</v>
      </c>
      <c r="F13" s="8" t="s">
        <v>138</v>
      </c>
      <c r="G13" s="9">
        <f aca="true" t="shared" si="0" ref="G13:G50">H13+I13</f>
        <v>7217437</v>
      </c>
      <c r="H13" s="10">
        <f>4540670+871410+256600+851484+297273</f>
        <v>6817437</v>
      </c>
      <c r="I13" s="10">
        <v>400000</v>
      </c>
      <c r="J13" s="46">
        <f aca="true" t="shared" si="1" ref="J13:J30">I13</f>
        <v>400000</v>
      </c>
    </row>
    <row r="14" spans="1:10" ht="25.5">
      <c r="A14" s="30" t="s">
        <v>19</v>
      </c>
      <c r="B14" s="45" t="s">
        <v>20</v>
      </c>
      <c r="C14" s="25" t="s">
        <v>21</v>
      </c>
      <c r="D14" s="8" t="s">
        <v>22</v>
      </c>
      <c r="E14" s="8" t="s">
        <v>23</v>
      </c>
      <c r="F14" s="8" t="s">
        <v>139</v>
      </c>
      <c r="G14" s="9">
        <f t="shared" si="0"/>
        <v>62220</v>
      </c>
      <c r="H14" s="10">
        <f>28620+33600</f>
        <v>62220</v>
      </c>
      <c r="I14" s="10">
        <v>0</v>
      </c>
      <c r="J14" s="46">
        <f t="shared" si="1"/>
        <v>0</v>
      </c>
    </row>
    <row r="15" spans="1:10" ht="25.5">
      <c r="A15" s="30" t="s">
        <v>24</v>
      </c>
      <c r="B15" s="45" t="s">
        <v>25</v>
      </c>
      <c r="C15" s="25" t="s">
        <v>26</v>
      </c>
      <c r="D15" s="8" t="s">
        <v>27</v>
      </c>
      <c r="E15" s="8" t="s">
        <v>28</v>
      </c>
      <c r="F15" s="8" t="s">
        <v>140</v>
      </c>
      <c r="G15" s="9">
        <f t="shared" si="0"/>
        <v>51200</v>
      </c>
      <c r="H15" s="10">
        <f>45000+6200</f>
        <v>51200</v>
      </c>
      <c r="I15" s="10">
        <v>0</v>
      </c>
      <c r="J15" s="46">
        <f t="shared" si="1"/>
        <v>0</v>
      </c>
    </row>
    <row r="16" spans="1:10" ht="51">
      <c r="A16" s="30" t="s">
        <v>29</v>
      </c>
      <c r="B16" s="45" t="s">
        <v>30</v>
      </c>
      <c r="C16" s="25" t="s">
        <v>26</v>
      </c>
      <c r="D16" s="8" t="s">
        <v>31</v>
      </c>
      <c r="E16" s="8" t="s">
        <v>32</v>
      </c>
      <c r="F16" s="8" t="s">
        <v>141</v>
      </c>
      <c r="G16" s="9">
        <f t="shared" si="0"/>
        <v>31702</v>
      </c>
      <c r="H16" s="10">
        <f>147626-115924</f>
        <v>31702</v>
      </c>
      <c r="I16" s="10">
        <v>0</v>
      </c>
      <c r="J16" s="46">
        <f t="shared" si="1"/>
        <v>0</v>
      </c>
    </row>
    <row r="17" spans="1:10" ht="51">
      <c r="A17" s="30" t="s">
        <v>33</v>
      </c>
      <c r="B17" s="45" t="s">
        <v>34</v>
      </c>
      <c r="C17" s="25" t="s">
        <v>35</v>
      </c>
      <c r="D17" s="8" t="s">
        <v>36</v>
      </c>
      <c r="E17" s="19" t="s">
        <v>136</v>
      </c>
      <c r="F17" s="8" t="s">
        <v>142</v>
      </c>
      <c r="G17" s="9">
        <f t="shared" si="0"/>
        <v>530000</v>
      </c>
      <c r="H17" s="10">
        <v>530000</v>
      </c>
      <c r="I17" s="10">
        <v>0</v>
      </c>
      <c r="J17" s="46">
        <f t="shared" si="1"/>
        <v>0</v>
      </c>
    </row>
    <row r="18" spans="1:10" ht="25.5">
      <c r="A18" s="30" t="s">
        <v>33</v>
      </c>
      <c r="B18" s="45" t="s">
        <v>34</v>
      </c>
      <c r="C18" s="25" t="s">
        <v>35</v>
      </c>
      <c r="D18" s="8" t="s">
        <v>36</v>
      </c>
      <c r="E18" s="8" t="s">
        <v>37</v>
      </c>
      <c r="F18" s="8" t="s">
        <v>143</v>
      </c>
      <c r="G18" s="9">
        <f t="shared" si="0"/>
        <v>17000</v>
      </c>
      <c r="H18" s="10">
        <v>17000</v>
      </c>
      <c r="I18" s="10">
        <v>0</v>
      </c>
      <c r="J18" s="46">
        <f t="shared" si="1"/>
        <v>0</v>
      </c>
    </row>
    <row r="19" spans="1:10" ht="38.25">
      <c r="A19" s="30" t="s">
        <v>33</v>
      </c>
      <c r="B19" s="45" t="s">
        <v>34</v>
      </c>
      <c r="C19" s="25" t="s">
        <v>35</v>
      </c>
      <c r="D19" s="8" t="s">
        <v>36</v>
      </c>
      <c r="E19" s="8" t="s">
        <v>38</v>
      </c>
      <c r="F19" s="8" t="s">
        <v>144</v>
      </c>
      <c r="G19" s="9">
        <f t="shared" si="0"/>
        <v>18000</v>
      </c>
      <c r="H19" s="10">
        <v>18000</v>
      </c>
      <c r="I19" s="10">
        <v>0</v>
      </c>
      <c r="J19" s="46">
        <f t="shared" si="1"/>
        <v>0</v>
      </c>
    </row>
    <row r="20" spans="1:10" ht="25.5">
      <c r="A20" s="30" t="s">
        <v>33</v>
      </c>
      <c r="B20" s="45" t="s">
        <v>34</v>
      </c>
      <c r="C20" s="25" t="s">
        <v>35</v>
      </c>
      <c r="D20" s="8" t="s">
        <v>36</v>
      </c>
      <c r="E20" s="8" t="s">
        <v>28</v>
      </c>
      <c r="F20" s="8" t="s">
        <v>137</v>
      </c>
      <c r="G20" s="9">
        <f t="shared" si="0"/>
        <v>179832</v>
      </c>
      <c r="H20" s="10">
        <f>86032-6200+100000</f>
        <v>179832</v>
      </c>
      <c r="I20" s="10">
        <v>0</v>
      </c>
      <c r="J20" s="46">
        <f t="shared" si="1"/>
        <v>0</v>
      </c>
    </row>
    <row r="21" spans="1:10" ht="66.75" customHeight="1">
      <c r="A21" s="30" t="s">
        <v>39</v>
      </c>
      <c r="B21" s="45" t="s">
        <v>40</v>
      </c>
      <c r="C21" s="25" t="s">
        <v>41</v>
      </c>
      <c r="D21" s="8" t="s">
        <v>42</v>
      </c>
      <c r="E21" s="8" t="s">
        <v>43</v>
      </c>
      <c r="F21" s="8" t="s">
        <v>145</v>
      </c>
      <c r="G21" s="9">
        <f t="shared" si="0"/>
        <v>450000</v>
      </c>
      <c r="H21" s="10">
        <f>150000+150000+150000</f>
        <v>450000</v>
      </c>
      <c r="I21" s="10">
        <v>0</v>
      </c>
      <c r="J21" s="46">
        <f t="shared" si="1"/>
        <v>0</v>
      </c>
    </row>
    <row r="22" spans="1:10" ht="63.75">
      <c r="A22" s="30" t="s">
        <v>44</v>
      </c>
      <c r="B22" s="45" t="s">
        <v>45</v>
      </c>
      <c r="C22" s="25" t="s">
        <v>46</v>
      </c>
      <c r="D22" s="8" t="s">
        <v>47</v>
      </c>
      <c r="E22" s="8" t="s">
        <v>48</v>
      </c>
      <c r="F22" s="8" t="s">
        <v>146</v>
      </c>
      <c r="G22" s="9">
        <f t="shared" si="0"/>
        <v>137364</v>
      </c>
      <c r="H22" s="10">
        <f>102364+35000</f>
        <v>137364</v>
      </c>
      <c r="I22" s="10">
        <v>0</v>
      </c>
      <c r="J22" s="46">
        <f t="shared" si="1"/>
        <v>0</v>
      </c>
    </row>
    <row r="23" spans="1:10" ht="51">
      <c r="A23" s="30" t="s">
        <v>49</v>
      </c>
      <c r="B23" s="45" t="s">
        <v>50</v>
      </c>
      <c r="C23" s="25" t="s">
        <v>46</v>
      </c>
      <c r="D23" s="8" t="s">
        <v>51</v>
      </c>
      <c r="E23" s="8" t="s">
        <v>48</v>
      </c>
      <c r="F23" s="8" t="s">
        <v>146</v>
      </c>
      <c r="G23" s="9">
        <f t="shared" si="0"/>
        <v>570966</v>
      </c>
      <c r="H23" s="10">
        <f>565266+5700</f>
        <v>570966</v>
      </c>
      <c r="I23" s="10">
        <v>0</v>
      </c>
      <c r="J23" s="46">
        <f t="shared" si="1"/>
        <v>0</v>
      </c>
    </row>
    <row r="24" spans="1:10" ht="51">
      <c r="A24" s="30" t="s">
        <v>52</v>
      </c>
      <c r="B24" s="45" t="s">
        <v>53</v>
      </c>
      <c r="C24" s="25" t="s">
        <v>54</v>
      </c>
      <c r="D24" s="8" t="s">
        <v>55</v>
      </c>
      <c r="E24" s="8" t="s">
        <v>56</v>
      </c>
      <c r="F24" s="8" t="s">
        <v>147</v>
      </c>
      <c r="G24" s="9">
        <f t="shared" si="0"/>
        <v>749000</v>
      </c>
      <c r="H24" s="10">
        <f>100000+500000+49000+100000</f>
        <v>749000</v>
      </c>
      <c r="I24" s="10">
        <v>0</v>
      </c>
      <c r="J24" s="46">
        <f t="shared" si="1"/>
        <v>0</v>
      </c>
    </row>
    <row r="25" spans="1:10" ht="51">
      <c r="A25" s="30" t="s">
        <v>57</v>
      </c>
      <c r="B25" s="45" t="s">
        <v>58</v>
      </c>
      <c r="C25" s="25" t="s">
        <v>54</v>
      </c>
      <c r="D25" s="8" t="s">
        <v>59</v>
      </c>
      <c r="E25" s="8" t="s">
        <v>56</v>
      </c>
      <c r="F25" s="8" t="s">
        <v>147</v>
      </c>
      <c r="G25" s="9">
        <f t="shared" si="0"/>
        <v>4047793</v>
      </c>
      <c r="H25" s="10">
        <f>600000+3157750-200000+315054+49989</f>
        <v>3922793</v>
      </c>
      <c r="I25" s="10">
        <v>125000</v>
      </c>
      <c r="J25" s="46">
        <f t="shared" si="1"/>
        <v>125000</v>
      </c>
    </row>
    <row r="26" spans="1:10" ht="51">
      <c r="A26" s="30" t="s">
        <v>60</v>
      </c>
      <c r="B26" s="45" t="s">
        <v>61</v>
      </c>
      <c r="C26" s="25" t="s">
        <v>54</v>
      </c>
      <c r="D26" s="8" t="s">
        <v>62</v>
      </c>
      <c r="E26" s="8" t="s">
        <v>56</v>
      </c>
      <c r="F26" s="8" t="s">
        <v>147</v>
      </c>
      <c r="G26" s="9">
        <f t="shared" si="0"/>
        <v>6356822</v>
      </c>
      <c r="H26" s="10">
        <f>7735162+399800+49900-149250-390181-49950-1736953-56556</f>
        <v>5801972</v>
      </c>
      <c r="I26" s="10">
        <f>455000+49900+49950</f>
        <v>554850</v>
      </c>
      <c r="J26" s="46">
        <f t="shared" si="1"/>
        <v>554850</v>
      </c>
    </row>
    <row r="27" spans="1:10" ht="51">
      <c r="A27" s="31" t="s">
        <v>121</v>
      </c>
      <c r="B27" s="47" t="s">
        <v>122</v>
      </c>
      <c r="C27" s="17" t="s">
        <v>123</v>
      </c>
      <c r="D27" s="13" t="s">
        <v>124</v>
      </c>
      <c r="E27" s="8" t="s">
        <v>125</v>
      </c>
      <c r="F27" s="8" t="s">
        <v>147</v>
      </c>
      <c r="G27" s="9">
        <f t="shared" si="0"/>
        <v>1379900</v>
      </c>
      <c r="H27" s="10">
        <f>280000+49950+49950</f>
        <v>379900</v>
      </c>
      <c r="I27" s="10">
        <v>1000000</v>
      </c>
      <c r="J27" s="46"/>
    </row>
    <row r="28" spans="1:10" ht="51">
      <c r="A28" s="32" t="s">
        <v>131</v>
      </c>
      <c r="B28" s="15">
        <v>7310</v>
      </c>
      <c r="C28" s="16" t="s">
        <v>65</v>
      </c>
      <c r="D28" s="13" t="s">
        <v>132</v>
      </c>
      <c r="E28" s="8" t="s">
        <v>56</v>
      </c>
      <c r="F28" s="8" t="s">
        <v>147</v>
      </c>
      <c r="G28" s="9">
        <f t="shared" si="0"/>
        <v>750000</v>
      </c>
      <c r="H28" s="10"/>
      <c r="I28" s="10">
        <f>5281079-4531079</f>
        <v>750000</v>
      </c>
      <c r="J28" s="46">
        <f t="shared" si="1"/>
        <v>750000</v>
      </c>
    </row>
    <row r="29" spans="1:10" ht="38.25">
      <c r="A29" s="30" t="s">
        <v>63</v>
      </c>
      <c r="B29" s="45" t="s">
        <v>64</v>
      </c>
      <c r="C29" s="25" t="s">
        <v>65</v>
      </c>
      <c r="D29" s="8" t="s">
        <v>133</v>
      </c>
      <c r="E29" s="8" t="s">
        <v>32</v>
      </c>
      <c r="F29" s="8" t="s">
        <v>141</v>
      </c>
      <c r="G29" s="9">
        <f t="shared" si="0"/>
        <v>2300000</v>
      </c>
      <c r="H29" s="10">
        <v>0</v>
      </c>
      <c r="I29" s="10">
        <f>4230704-1930704</f>
        <v>2300000</v>
      </c>
      <c r="J29" s="46">
        <f t="shared" si="1"/>
        <v>2300000</v>
      </c>
    </row>
    <row r="30" spans="1:10" ht="51" customHeight="1">
      <c r="A30" s="30" t="s">
        <v>126</v>
      </c>
      <c r="B30" s="45">
        <v>7350</v>
      </c>
      <c r="C30" s="25" t="s">
        <v>65</v>
      </c>
      <c r="D30" s="8" t="s">
        <v>127</v>
      </c>
      <c r="E30" s="8" t="s">
        <v>125</v>
      </c>
      <c r="F30" s="8" t="s">
        <v>147</v>
      </c>
      <c r="G30" s="9">
        <f t="shared" si="0"/>
        <v>699332</v>
      </c>
      <c r="H30" s="10"/>
      <c r="I30" s="10">
        <v>699332</v>
      </c>
      <c r="J30" s="46">
        <f t="shared" si="1"/>
        <v>699332</v>
      </c>
    </row>
    <row r="31" spans="1:10" ht="38.25">
      <c r="A31" s="30" t="s">
        <v>66</v>
      </c>
      <c r="B31" s="45" t="s">
        <v>67</v>
      </c>
      <c r="C31" s="25" t="s">
        <v>68</v>
      </c>
      <c r="D31" s="8" t="s">
        <v>69</v>
      </c>
      <c r="E31" s="8" t="s">
        <v>70</v>
      </c>
      <c r="F31" s="8" t="s">
        <v>141</v>
      </c>
      <c r="G31" s="9">
        <f t="shared" si="0"/>
        <v>5674665</v>
      </c>
      <c r="H31" s="10">
        <f>1299332-699332+199800</f>
        <v>799800</v>
      </c>
      <c r="I31" s="10">
        <f>700000+99980-700000+149250+15000+23000+4587635</f>
        <v>4874865</v>
      </c>
      <c r="J31" s="46">
        <f>I31</f>
        <v>4874865</v>
      </c>
    </row>
    <row r="32" spans="1:10" ht="51">
      <c r="A32" s="30" t="s">
        <v>71</v>
      </c>
      <c r="B32" s="45" t="s">
        <v>72</v>
      </c>
      <c r="C32" s="25" t="s">
        <v>73</v>
      </c>
      <c r="D32" s="8" t="s">
        <v>74</v>
      </c>
      <c r="E32" s="8" t="s">
        <v>75</v>
      </c>
      <c r="F32" s="8" t="s">
        <v>148</v>
      </c>
      <c r="G32" s="9">
        <f t="shared" si="0"/>
        <v>200000</v>
      </c>
      <c r="H32" s="10">
        <v>200000</v>
      </c>
      <c r="I32" s="10">
        <v>0</v>
      </c>
      <c r="J32" s="46">
        <v>0</v>
      </c>
    </row>
    <row r="33" spans="1:10" ht="25.5">
      <c r="A33" s="30" t="s">
        <v>76</v>
      </c>
      <c r="B33" s="45" t="s">
        <v>77</v>
      </c>
      <c r="C33" s="25" t="s">
        <v>73</v>
      </c>
      <c r="D33" s="8" t="s">
        <v>78</v>
      </c>
      <c r="E33" s="8" t="s">
        <v>79</v>
      </c>
      <c r="F33" s="8" t="s">
        <v>149</v>
      </c>
      <c r="G33" s="9">
        <f t="shared" si="0"/>
        <v>3371202</v>
      </c>
      <c r="H33" s="10">
        <f>3332482+38720</f>
        <v>3371202</v>
      </c>
      <c r="I33" s="10">
        <v>0</v>
      </c>
      <c r="J33" s="46">
        <v>0</v>
      </c>
    </row>
    <row r="34" spans="1:10" ht="51">
      <c r="A34" s="30" t="s">
        <v>80</v>
      </c>
      <c r="B34" s="45" t="s">
        <v>81</v>
      </c>
      <c r="C34" s="25" t="s">
        <v>82</v>
      </c>
      <c r="D34" s="8" t="s">
        <v>83</v>
      </c>
      <c r="E34" s="8" t="s">
        <v>84</v>
      </c>
      <c r="F34" s="8" t="s">
        <v>150</v>
      </c>
      <c r="G34" s="9">
        <f t="shared" si="0"/>
        <v>19096395</v>
      </c>
      <c r="H34" s="10"/>
      <c r="I34" s="10">
        <f>8594395+7282000+3070000+150000</f>
        <v>19096395</v>
      </c>
      <c r="J34" s="46">
        <v>0</v>
      </c>
    </row>
    <row r="35" spans="1:10" ht="51">
      <c r="A35" s="31" t="s">
        <v>130</v>
      </c>
      <c r="B35" s="45" t="s">
        <v>128</v>
      </c>
      <c r="C35" s="25" t="s">
        <v>86</v>
      </c>
      <c r="D35" s="8" t="s">
        <v>129</v>
      </c>
      <c r="E35" s="8" t="s">
        <v>70</v>
      </c>
      <c r="F35" s="8" t="s">
        <v>141</v>
      </c>
      <c r="G35" s="9">
        <f t="shared" si="0"/>
        <v>75000</v>
      </c>
      <c r="H35" s="10">
        <f>50000+25000</f>
        <v>75000</v>
      </c>
      <c r="I35" s="10"/>
      <c r="J35" s="46"/>
    </row>
    <row r="36" spans="1:10" ht="63.75">
      <c r="A36" s="31" t="s">
        <v>130</v>
      </c>
      <c r="B36" s="45" t="s">
        <v>128</v>
      </c>
      <c r="C36" s="25" t="s">
        <v>86</v>
      </c>
      <c r="D36" s="8" t="s">
        <v>129</v>
      </c>
      <c r="E36" s="8" t="s">
        <v>159</v>
      </c>
      <c r="F36" s="8" t="s">
        <v>160</v>
      </c>
      <c r="G36" s="9">
        <f t="shared" si="0"/>
        <v>39140</v>
      </c>
      <c r="H36" s="10">
        <v>39140</v>
      </c>
      <c r="I36" s="10"/>
      <c r="J36" s="46"/>
    </row>
    <row r="37" spans="1:11" ht="25.5">
      <c r="A37" s="33" t="s">
        <v>88</v>
      </c>
      <c r="B37" s="48" t="s">
        <v>17</v>
      </c>
      <c r="C37" s="18" t="s">
        <v>17</v>
      </c>
      <c r="D37" s="6" t="s">
        <v>89</v>
      </c>
      <c r="E37" s="6" t="s">
        <v>17</v>
      </c>
      <c r="F37" s="6" t="s">
        <v>17</v>
      </c>
      <c r="G37" s="7">
        <f>SUM(G38:G48)</f>
        <v>4744750</v>
      </c>
      <c r="H37" s="7">
        <f>SUM(H38:H48)</f>
        <v>2618296</v>
      </c>
      <c r="I37" s="7">
        <f>SUM(I38:I48)</f>
        <v>2126454</v>
      </c>
      <c r="J37" s="44">
        <f>SUM(J38:J48)</f>
        <v>2126454</v>
      </c>
      <c r="K37" s="14"/>
    </row>
    <row r="38" spans="1:10" ht="25.5">
      <c r="A38" s="30" t="s">
        <v>90</v>
      </c>
      <c r="B38" s="45" t="s">
        <v>91</v>
      </c>
      <c r="C38" s="25" t="s">
        <v>92</v>
      </c>
      <c r="D38" s="8" t="s">
        <v>93</v>
      </c>
      <c r="E38" s="8" t="s">
        <v>28</v>
      </c>
      <c r="F38" s="8" t="s">
        <v>140</v>
      </c>
      <c r="G38" s="9">
        <f t="shared" si="0"/>
        <v>96919</v>
      </c>
      <c r="H38" s="10">
        <f>39260+57659</f>
        <v>96919</v>
      </c>
      <c r="I38" s="10">
        <v>0</v>
      </c>
      <c r="J38" s="46">
        <v>0</v>
      </c>
    </row>
    <row r="39" spans="1:10" ht="38.25">
      <c r="A39" s="30" t="s">
        <v>94</v>
      </c>
      <c r="B39" s="45" t="s">
        <v>95</v>
      </c>
      <c r="C39" s="25" t="s">
        <v>96</v>
      </c>
      <c r="D39" s="8" t="s">
        <v>97</v>
      </c>
      <c r="E39" s="8" t="s">
        <v>32</v>
      </c>
      <c r="F39" s="8" t="s">
        <v>141</v>
      </c>
      <c r="G39" s="9">
        <f t="shared" si="0"/>
        <v>963419</v>
      </c>
      <c r="H39" s="10">
        <f>937440+25979</f>
        <v>963419</v>
      </c>
      <c r="I39" s="10">
        <v>0</v>
      </c>
      <c r="J39" s="46">
        <v>0</v>
      </c>
    </row>
    <row r="40" spans="1:10" ht="25.5">
      <c r="A40" s="30" t="s">
        <v>94</v>
      </c>
      <c r="B40" s="45" t="s">
        <v>95</v>
      </c>
      <c r="C40" s="25" t="s">
        <v>96</v>
      </c>
      <c r="D40" s="8" t="s">
        <v>97</v>
      </c>
      <c r="E40" s="8" t="s">
        <v>28</v>
      </c>
      <c r="F40" s="8" t="s">
        <v>140</v>
      </c>
      <c r="G40" s="9">
        <f t="shared" si="0"/>
        <v>173880</v>
      </c>
      <c r="H40" s="10">
        <v>173880</v>
      </c>
      <c r="I40" s="10">
        <v>0</v>
      </c>
      <c r="J40" s="46">
        <v>0</v>
      </c>
    </row>
    <row r="41" spans="1:10" ht="25.5">
      <c r="A41" s="30" t="s">
        <v>98</v>
      </c>
      <c r="B41" s="45" t="s">
        <v>99</v>
      </c>
      <c r="C41" s="25" t="s">
        <v>100</v>
      </c>
      <c r="D41" s="8" t="s">
        <v>101</v>
      </c>
      <c r="E41" s="8" t="s">
        <v>102</v>
      </c>
      <c r="F41" s="8" t="s">
        <v>151</v>
      </c>
      <c r="G41" s="9">
        <f t="shared" si="0"/>
        <v>325000</v>
      </c>
      <c r="H41" s="10">
        <v>325000</v>
      </c>
      <c r="I41" s="10">
        <v>0</v>
      </c>
      <c r="J41" s="46">
        <v>0</v>
      </c>
    </row>
    <row r="42" spans="1:10" ht="38.25">
      <c r="A42" s="30" t="s">
        <v>98</v>
      </c>
      <c r="B42" s="45" t="s">
        <v>99</v>
      </c>
      <c r="C42" s="25" t="s">
        <v>100</v>
      </c>
      <c r="D42" s="8" t="s">
        <v>101</v>
      </c>
      <c r="E42" s="8" t="s">
        <v>103</v>
      </c>
      <c r="F42" s="8" t="s">
        <v>152</v>
      </c>
      <c r="G42" s="9">
        <f t="shared" si="0"/>
        <v>69000</v>
      </c>
      <c r="H42" s="10">
        <v>69000</v>
      </c>
      <c r="I42" s="10">
        <v>0</v>
      </c>
      <c r="J42" s="46">
        <v>0</v>
      </c>
    </row>
    <row r="43" spans="1:10" ht="38.25">
      <c r="A43" s="30" t="s">
        <v>98</v>
      </c>
      <c r="B43" s="45" t="s">
        <v>99</v>
      </c>
      <c r="C43" s="25" t="s">
        <v>100</v>
      </c>
      <c r="D43" s="8" t="s">
        <v>101</v>
      </c>
      <c r="E43" s="8" t="s">
        <v>104</v>
      </c>
      <c r="F43" s="8" t="s">
        <v>153</v>
      </c>
      <c r="G43" s="9">
        <f t="shared" si="0"/>
        <v>368600</v>
      </c>
      <c r="H43" s="10">
        <v>368600</v>
      </c>
      <c r="I43" s="10">
        <v>0</v>
      </c>
      <c r="J43" s="46">
        <v>0</v>
      </c>
    </row>
    <row r="44" spans="1:10" ht="38.25">
      <c r="A44" s="30" t="s">
        <v>98</v>
      </c>
      <c r="B44" s="45" t="s">
        <v>99</v>
      </c>
      <c r="C44" s="25" t="s">
        <v>100</v>
      </c>
      <c r="D44" s="8" t="s">
        <v>101</v>
      </c>
      <c r="E44" s="8" t="s">
        <v>161</v>
      </c>
      <c r="F44" s="8" t="s">
        <v>154</v>
      </c>
      <c r="G44" s="9">
        <f t="shared" si="0"/>
        <v>179688</v>
      </c>
      <c r="H44" s="10">
        <f>219230-39542</f>
        <v>179688</v>
      </c>
      <c r="I44" s="10">
        <v>0</v>
      </c>
      <c r="J44" s="46">
        <v>0</v>
      </c>
    </row>
    <row r="45" spans="1:10" ht="38.25">
      <c r="A45" s="30" t="s">
        <v>105</v>
      </c>
      <c r="B45" s="45" t="s">
        <v>106</v>
      </c>
      <c r="C45" s="25" t="s">
        <v>107</v>
      </c>
      <c r="D45" s="8" t="s">
        <v>108</v>
      </c>
      <c r="E45" s="8" t="s">
        <v>109</v>
      </c>
      <c r="F45" s="8" t="s">
        <v>155</v>
      </c>
      <c r="G45" s="9">
        <f t="shared" si="0"/>
        <v>100000</v>
      </c>
      <c r="H45" s="10">
        <v>100000</v>
      </c>
      <c r="I45" s="10">
        <v>0</v>
      </c>
      <c r="J45" s="46">
        <v>0</v>
      </c>
    </row>
    <row r="46" spans="1:10" ht="63.75">
      <c r="A46" s="30" t="s">
        <v>110</v>
      </c>
      <c r="B46" s="45" t="s">
        <v>111</v>
      </c>
      <c r="C46" s="25" t="s">
        <v>107</v>
      </c>
      <c r="D46" s="8" t="s">
        <v>112</v>
      </c>
      <c r="E46" s="8" t="s">
        <v>113</v>
      </c>
      <c r="F46" s="8" t="s">
        <v>156</v>
      </c>
      <c r="G46" s="9">
        <f t="shared" si="0"/>
        <v>315150</v>
      </c>
      <c r="H46" s="10">
        <f>315000+150</f>
        <v>315150</v>
      </c>
      <c r="I46" s="10">
        <v>0</v>
      </c>
      <c r="J46" s="46">
        <v>0</v>
      </c>
    </row>
    <row r="47" spans="1:10" ht="38.25">
      <c r="A47" s="30" t="s">
        <v>114</v>
      </c>
      <c r="B47" s="45" t="s">
        <v>40</v>
      </c>
      <c r="C47" s="25" t="s">
        <v>41</v>
      </c>
      <c r="D47" s="8" t="s">
        <v>42</v>
      </c>
      <c r="E47" s="8" t="s">
        <v>115</v>
      </c>
      <c r="F47" s="8" t="s">
        <v>157</v>
      </c>
      <c r="G47" s="9">
        <f t="shared" si="0"/>
        <v>26640</v>
      </c>
      <c r="H47" s="10">
        <v>26640</v>
      </c>
      <c r="I47" s="10">
        <v>0</v>
      </c>
      <c r="J47" s="46">
        <v>0</v>
      </c>
    </row>
    <row r="48" spans="1:10" ht="38.25">
      <c r="A48" s="34" t="s">
        <v>134</v>
      </c>
      <c r="B48" s="15">
        <v>7321</v>
      </c>
      <c r="C48" s="16" t="s">
        <v>65</v>
      </c>
      <c r="D48" s="13" t="s">
        <v>135</v>
      </c>
      <c r="E48" s="8" t="s">
        <v>32</v>
      </c>
      <c r="F48" s="8" t="s">
        <v>158</v>
      </c>
      <c r="G48" s="9">
        <f t="shared" si="0"/>
        <v>2126454</v>
      </c>
      <c r="H48" s="10"/>
      <c r="I48" s="10">
        <f>2381188+81281+120144-456159</f>
        <v>2126454</v>
      </c>
      <c r="J48" s="46">
        <f>I48</f>
        <v>2126454</v>
      </c>
    </row>
    <row r="49" spans="1:10" ht="25.5">
      <c r="A49" s="35">
        <v>3710000</v>
      </c>
      <c r="B49" s="48"/>
      <c r="C49" s="18"/>
      <c r="D49" s="6" t="s">
        <v>119</v>
      </c>
      <c r="E49" s="6"/>
      <c r="F49" s="6"/>
      <c r="G49" s="23">
        <f>H49+I49</f>
        <v>13178750.29</v>
      </c>
      <c r="H49" s="24">
        <f>H50</f>
        <v>13178750.29</v>
      </c>
      <c r="I49" s="11"/>
      <c r="J49" s="49"/>
    </row>
    <row r="50" spans="1:10" ht="38.25">
      <c r="A50" s="30">
        <v>3719770</v>
      </c>
      <c r="B50" s="45" t="s">
        <v>85</v>
      </c>
      <c r="C50" s="25" t="s">
        <v>86</v>
      </c>
      <c r="D50" s="8" t="s">
        <v>87</v>
      </c>
      <c r="E50" s="8" t="s">
        <v>32</v>
      </c>
      <c r="F50" s="8" t="s">
        <v>158</v>
      </c>
      <c r="G50" s="21">
        <f t="shared" si="0"/>
        <v>13178750.29</v>
      </c>
      <c r="H50" s="22">
        <f>701770+3167898+4500000+3974082.29+835000</f>
        <v>13178750.29</v>
      </c>
      <c r="I50" s="10">
        <v>0</v>
      </c>
      <c r="J50" s="46">
        <v>0</v>
      </c>
    </row>
    <row r="51" spans="1:10" ht="13.5" thickBot="1">
      <c r="A51" s="36"/>
      <c r="B51" s="50"/>
      <c r="C51" s="51"/>
      <c r="D51" s="51"/>
      <c r="E51" s="51"/>
      <c r="F51" s="51"/>
      <c r="G51" s="52"/>
      <c r="H51" s="53"/>
      <c r="I51" s="53"/>
      <c r="J51" s="54"/>
    </row>
    <row r="52" spans="1:10" ht="12.75">
      <c r="A52" s="12" t="s">
        <v>117</v>
      </c>
      <c r="B52" s="37" t="s">
        <v>117</v>
      </c>
      <c r="C52" s="37" t="s">
        <v>117</v>
      </c>
      <c r="D52" s="38" t="s">
        <v>116</v>
      </c>
      <c r="E52" s="38" t="s">
        <v>117</v>
      </c>
      <c r="F52" s="38" t="s">
        <v>117</v>
      </c>
      <c r="G52" s="39">
        <f>H52+I52</f>
        <v>71928470.28999999</v>
      </c>
      <c r="H52" s="39">
        <f>H12+H37+H49</f>
        <v>40001574.29</v>
      </c>
      <c r="I52" s="39">
        <f>I12+I37+I49</f>
        <v>31926896</v>
      </c>
      <c r="J52" s="39">
        <f>J12+J37+J49</f>
        <v>11830501</v>
      </c>
    </row>
    <row r="53" spans="3:6" ht="12.75">
      <c r="C53" s="26"/>
      <c r="D53" s="26"/>
      <c r="E53" s="26"/>
      <c r="F53" s="26"/>
    </row>
    <row r="54" spans="3:6" ht="12.75">
      <c r="C54" s="26"/>
      <c r="D54" s="26"/>
      <c r="E54" s="26"/>
      <c r="F54" s="26"/>
    </row>
    <row r="55" spans="1:10" ht="12.75">
      <c r="A55" s="20"/>
      <c r="B55" s="20"/>
      <c r="C55" s="27" t="s">
        <v>163</v>
      </c>
      <c r="D55" s="27"/>
      <c r="E55" s="27"/>
      <c r="F55" s="27" t="s">
        <v>162</v>
      </c>
      <c r="G55" s="20"/>
      <c r="H55" s="20"/>
      <c r="I55" s="20"/>
      <c r="J55" s="20"/>
    </row>
  </sheetData>
  <sheetProtection/>
  <mergeCells count="11">
    <mergeCell ref="G9:G10"/>
    <mergeCell ref="H9:H10"/>
    <mergeCell ref="I9:J9"/>
    <mergeCell ref="H2:J2"/>
    <mergeCell ref="A5:J5"/>
    <mergeCell ref="A9:A10"/>
    <mergeCell ref="B9:B10"/>
    <mergeCell ref="C9:C10"/>
    <mergeCell ref="D9:D10"/>
    <mergeCell ref="E9:E10"/>
    <mergeCell ref="F9:F10"/>
  </mergeCells>
  <printOptions horizontalCentered="1"/>
  <pageMargins left="0.3937007874015748" right="0.3937007874015748" top="0.984251968503937" bottom="0.3937007874015748" header="0.1968503937007874" footer="0"/>
  <pageSetup fitToHeight="8" fitToWidth="1" horizontalDpi="600" verticalDpi="600" orientation="landscape" paperSize="9" scale="86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2021-11-02T09:06:07Z</cp:lastPrinted>
  <dcterms:created xsi:type="dcterms:W3CDTF">2020-12-24T10:22:00Z</dcterms:created>
  <dcterms:modified xsi:type="dcterms:W3CDTF">2021-11-02T09:07:33Z</dcterms:modified>
  <cp:category/>
  <cp:version/>
  <cp:contentType/>
  <cp:contentStatus/>
</cp:coreProperties>
</file>