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1110" windowWidth="10875" windowHeight="6120" tabRatio="331" activeTab="0"/>
  </bookViews>
  <sheets>
    <sheet name="додаток 2 на сесії" sheetId="1" r:id="rId1"/>
    <sheet name="Лист2" sheetId="2" r:id="rId2"/>
    <sheet name="Лист1" sheetId="3" r:id="rId3"/>
    <sheet name="Лист3" sheetId="4" r:id="rId4"/>
    <sheet name="Лист4" sheetId="5" r:id="rId5"/>
    <sheet name="Лист5" sheetId="6" r:id="rId6"/>
  </sheets>
  <externalReferences>
    <externalReference r:id="rId9"/>
  </externalReferences>
  <definedNames>
    <definedName name="Hy">#REF!</definedName>
    <definedName name="Kys">#REF!</definedName>
    <definedName name="Кyn">#REF!</definedName>
    <definedName name="Куl">#REF!</definedName>
    <definedName name="_xlnm.Print_Area" localSheetId="0">'додаток 2 на сесії'!$A$1:$M$105</definedName>
    <definedName name="_xlnm.Print_Area" localSheetId="1">'Лист2'!$A$1:$M$135</definedName>
    <definedName name="_xlnm.Print_Area" localSheetId="4">'Лист4'!$A$1:$M$223</definedName>
  </definedNames>
  <calcPr fullCalcOnLoad="1" refMode="R1C1"/>
</workbook>
</file>

<file path=xl/sharedStrings.xml><?xml version="1.0" encoding="utf-8"?>
<sst xmlns="http://schemas.openxmlformats.org/spreadsheetml/2006/main" count="1076" uniqueCount="469">
  <si>
    <t>Мета призначення</t>
  </si>
  <si>
    <t>в т.ч.</t>
  </si>
  <si>
    <t>РАЗОМ</t>
  </si>
  <si>
    <t>Зміни</t>
  </si>
  <si>
    <t>№№ пп.</t>
  </si>
  <si>
    <t>Збільшення (+)</t>
  </si>
  <si>
    <t>КВК</t>
  </si>
  <si>
    <t>ЗМІНИ</t>
  </si>
  <si>
    <t>Джерело</t>
  </si>
  <si>
    <t>Зменшення                  (-)</t>
  </si>
  <si>
    <t>Код тимчасової класифікації видатків та кредитування місцевих бюджетів (КТКВК)</t>
  </si>
  <si>
    <t>01</t>
  </si>
  <si>
    <t>1. ЗАГАЛЬНИЙ ФОНД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</si>
  <si>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</si>
  <si>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</si>
  <si>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</si>
  <si>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</si>
  <si>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 xml:space="preserve">                          обсягів асигнувань  загального   та спеціального фондів</t>
  </si>
  <si>
    <t>Всього по  загальному та спеціальному  фонду бюджету</t>
  </si>
  <si>
    <t xml:space="preserve">                                          Галицинівська    сільська  рада</t>
  </si>
  <si>
    <t>тис. грн.</t>
  </si>
  <si>
    <t>1*</t>
  </si>
  <si>
    <t>2. СПЕЦІАЛЬНИЙ ФОНД</t>
  </si>
  <si>
    <t>0116030 "Організація благоустрою населених пунктів"</t>
  </si>
  <si>
    <t>Разом по спеціальному фонду</t>
  </si>
  <si>
    <t>Сільський голова                                                                                     _________________ І.В. Назар</t>
  </si>
  <si>
    <t>Разом по коду 0116030</t>
  </si>
  <si>
    <t>0110150</t>
  </si>
  <si>
    <t>0112111</t>
  </si>
  <si>
    <t xml:space="preserve"> зменшення:</t>
  </si>
  <si>
    <t>зарах.сільського бюджету</t>
  </si>
  <si>
    <t>за рах.мед.субв.</t>
  </si>
  <si>
    <t>0116013</t>
  </si>
  <si>
    <t>0116020</t>
  </si>
  <si>
    <t>0116030</t>
  </si>
  <si>
    <t>0117461</t>
  </si>
  <si>
    <t>0119130</t>
  </si>
  <si>
    <t>за рах додат.дотації</t>
  </si>
  <si>
    <t>0119410</t>
  </si>
  <si>
    <t>збільшення:</t>
  </si>
  <si>
    <t>0119420</t>
  </si>
  <si>
    <t>за рах. Залишку мед.субв.</t>
  </si>
  <si>
    <t>0119770</t>
  </si>
  <si>
    <t>0610160</t>
  </si>
  <si>
    <t>0611010</t>
  </si>
  <si>
    <t>0611020</t>
  </si>
  <si>
    <t>06114060</t>
  </si>
  <si>
    <t>0611162</t>
  </si>
  <si>
    <t>загальний</t>
  </si>
  <si>
    <t xml:space="preserve"> спец</t>
  </si>
  <si>
    <t>0113242</t>
  </si>
  <si>
    <t>Додаток №2</t>
  </si>
  <si>
    <t>0112111 "Первинна медична допомога населенню, що надається центрами первинної медичної (медико-санітарної) допомоги</t>
  </si>
  <si>
    <t>Разом по коду 0112111</t>
  </si>
  <si>
    <t>06</t>
  </si>
  <si>
    <t>Відділ освіти, культури, молоді та спорту</t>
  </si>
  <si>
    <t>0611010 "Надання дошкільної освіти"</t>
  </si>
  <si>
    <t>Разом по коду 0611010</t>
  </si>
  <si>
    <t>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</si>
  <si>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Разом по коду 0611020</t>
  </si>
  <si>
    <t>0611161 "Забезпечення діяльності інших закладів у сфері освіти"</t>
  </si>
  <si>
    <t>нарахування на опрлату праці</t>
  </si>
  <si>
    <t>Разом по коду 0611161</t>
  </si>
  <si>
    <t>Разом по загальному фонду</t>
  </si>
  <si>
    <t>0614060 "Забезпечення діяльності палаців i будинків культури, клубів, центрів дозвілля та iнших клубних закладів"</t>
  </si>
  <si>
    <t>Всього по  загальному та спеціальному  фонду по Відділу ОКМС</t>
  </si>
  <si>
    <t>Всього по  загальному та спеціальному  фонду по Галицинівській сільській раді</t>
  </si>
  <si>
    <t>2*</t>
  </si>
  <si>
    <t>7*</t>
  </si>
  <si>
    <t xml:space="preserve">                       сільського бюджету    на  2019  рік.</t>
  </si>
  <si>
    <t>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</t>
  </si>
  <si>
    <t>Виготовлення проектно-кошторисної документації на поточний ремонт системи електропостачання адмінбудівлі за адресою вул.Центральна 1, с.Галицинове Вітовського району Миколаївської області</t>
  </si>
  <si>
    <t>Поточний ремонт системи опалення адмінбудівлі в с. Прибузьке Вітовського району Миколаївської області</t>
  </si>
  <si>
    <t>Металопластикові перегородки</t>
  </si>
  <si>
    <t>Поточний ремонт водопровідного господарства-заміна водоміру на свердловині по вул. Виноградна с.Галицинове, заміна зсувки на башті Рожновського по вул. Робоча в с.Лупарево</t>
  </si>
  <si>
    <t>Юридичні послуги</t>
  </si>
  <si>
    <t>Поточний ремонт та обслуговування приладу обліку вуличного освітлення біля КТП 537 по вул Садова в с.Галицинове</t>
  </si>
  <si>
    <t>Поточний ремонт освітлення вуличної сцени в с.Галицинове</t>
  </si>
  <si>
    <t>Поточний ремонт та обслуговування точок обліку вуличного освітлення в с.Лимани та Лупарево</t>
  </si>
  <si>
    <t>лампи для вул освітлення</t>
  </si>
  <si>
    <t>Поточний ремонт стели цвинтаря Українка</t>
  </si>
  <si>
    <t xml:space="preserve">Обрізка (кронування) дерев Галицинове </t>
  </si>
  <si>
    <t>Поточний ремонт огорожі кладовища  в с.Степова Долина</t>
  </si>
  <si>
    <t>Поточний ремонт огорожі кладовища  в с Лимани</t>
  </si>
  <si>
    <t>Поточний ремонт навісім над стелами  на кладовищах</t>
  </si>
  <si>
    <t>Паркан біля парку в с.Лимани</t>
  </si>
  <si>
    <t>Поточний ремонт  дороги по вул Набережна в с Лупарево</t>
  </si>
  <si>
    <t>0116013"Забезпечення діяльності водопровідно-каналізаційного господарства"</t>
  </si>
  <si>
    <t>Поточний ремонт вуличного освітлення  по вул Шевченко Степова в с.Галицинове</t>
  </si>
  <si>
    <t>Поточний ремонт вуличного освітлення  по вул Мічуріна в с.Галицинове</t>
  </si>
  <si>
    <t>Поточний ремонт вуличного освітлення  по вул Миру в с.Галицинове</t>
  </si>
  <si>
    <t>Поточний ремонт вуличного освітлення  по вул Пирогова в с.Галицинове</t>
  </si>
  <si>
    <t>Поточний ремонт вуличного освітлення  по вул 2 Військова в с.Галицинове</t>
  </si>
  <si>
    <t>Поточний ремонт вуличного освітлення в сЛимани</t>
  </si>
  <si>
    <t>Поточний ремонт вуличного освітлення в сЛупарево</t>
  </si>
  <si>
    <t>Поточний ремонт вуличного освітлення (заміна ламп) Прибузьке</t>
  </si>
  <si>
    <t>Поточний ремонт вуличного освітлення (заміна ламп) Степова Долина</t>
  </si>
  <si>
    <t>Поточний ремонт вуличного освітлення (заміна ламп) Лупарево</t>
  </si>
  <si>
    <t>Поточний ремонт зупиночних комплексів с. Лимани вул Центральна ( Шкільна)</t>
  </si>
  <si>
    <t>Поточний ремонт зупиночних комплексів с. Галицинове вул Лермонтова</t>
  </si>
  <si>
    <t>Поточний ремонт зупиночних комплексів с. Лимани вул Центральна ( Кузнечна)</t>
  </si>
  <si>
    <t>Поточний ремонт зупиночних комплексів с. Лимани вул Центральна ( Стадіонна)</t>
  </si>
  <si>
    <t>Поточний ремонт зупиночних комплексів с. Лимани вул Центральна ( універсам)</t>
  </si>
  <si>
    <t xml:space="preserve">Поточний ремонт ділянки дороги по провулку між вул  Садова та Новоселів в с.Галицинвое </t>
  </si>
  <si>
    <t>фінансування Комплексної програми  розвитку первинної медико-санітарної допомоги  в  Галицинівській сільській раді на 2019 – 2021 роки, у тому числі:</t>
  </si>
  <si>
    <t>придбання електрокардіографу 12-канального ВЕ 1200В (4 шт.*46 000 грн.)</t>
  </si>
  <si>
    <t>Придбання термостату ТС-80 (1 шт.*27500грн.)</t>
  </si>
  <si>
    <t>Придбання дистилятору ДЄ25М (1шт.*22000)</t>
  </si>
  <si>
    <t>Шафа медична ШМ-1С (5шт. * 7100)</t>
  </si>
  <si>
    <t>аналізатор біохімічний полуавтомат LabAnalytSA (1шт.* 99000 грн.)</t>
  </si>
  <si>
    <t>Комп'ютер в сборі (3*9668 грн.)</t>
  </si>
  <si>
    <t>Ноутбук Екран 15,6 (5 *6950грн.)</t>
  </si>
  <si>
    <t>Телевізор 43' (6шт. * 8109грн.)</t>
  </si>
  <si>
    <t>0112111 "Первинна медична допомога населенню, що надається центрами первинної медичної (медико-санітарної) допомоги"</t>
  </si>
  <si>
    <t xml:space="preserve">придбання дезінфекційних та антисептичних засобів </t>
  </si>
  <si>
    <t>Придбання Біолік Туберкулін ППД-Л</t>
  </si>
  <si>
    <t>забезпечення підгузками дітей - інвалідів згідно Постанови №1301 від 03.12.2009року</t>
  </si>
  <si>
    <t xml:space="preserve">Придбання дитячого харчування </t>
  </si>
  <si>
    <t>Придбання є-токінів</t>
  </si>
  <si>
    <t>Багатофункціональний пристрій Brother (9 шт.*5959 грн.)</t>
  </si>
  <si>
    <t>USB  флеш 16Gb USB 3,0 (5 шт. * 119 )</t>
  </si>
  <si>
    <t>USB  флеш 32Gb USB 3,0 (5 шт. * 119 )</t>
  </si>
  <si>
    <t>Джерело безперебійного живлення  (15*1290)</t>
  </si>
  <si>
    <t>Жорсткий диск 3,5' 1 ТВ 7200 об/мин.</t>
  </si>
  <si>
    <t xml:space="preserve">матеріали для пожежної безпеки </t>
  </si>
  <si>
    <t>Жалюзі 6 шт. * 870 грн.</t>
  </si>
  <si>
    <t>пільгові рецепти</t>
  </si>
  <si>
    <t>придбання медичних засобів</t>
  </si>
  <si>
    <t>Підтримка та залучення молодих спеціалістів  лікарів загальної практики сімейної медицини на село (надбавка до ФОП  - 30000 грн., нарахування на зарплату (22%)- 6600грн.)</t>
  </si>
  <si>
    <t xml:space="preserve">Метрологічні послуги повірки медичного обладнання </t>
  </si>
  <si>
    <t>послуги водопостачання</t>
  </si>
  <si>
    <t xml:space="preserve">ДОТ-куточки </t>
  </si>
  <si>
    <t>Встановлення  обладнання для відеоспостереження та  роботи з монтажу</t>
  </si>
  <si>
    <t>Виготовлення робочого проекту "Капітальний ремонт фасаду з утепленням стін будинку по вул. Шкільна, 43 в с.Прибузьке" з  експертизою</t>
  </si>
  <si>
    <t>0117370 "Реалізація інших заходів щодо соціально-економічного розвитку територій"</t>
  </si>
  <si>
    <t>Дитячий спортивно-ігровий майданчик в с.Лимани</t>
  </si>
  <si>
    <t>виготовлення генерального плану для с-ща Степова Долина</t>
  </si>
  <si>
    <t>0119420"Субвенція з місцевого бюджету за рахунок залишку коштів медичної субвенції, що утворився на початок бюджетного періоду"</t>
  </si>
  <si>
    <t>субвенція лікарні №5 м.Миколаєва на придбання напівавтоматичного4-канального коагулометру</t>
  </si>
  <si>
    <t xml:space="preserve">субвенція лікарні №5 м.Миколаєва на придбання будівельних та господарчих товарів для проведення поточних ремонтів у лікарні </t>
  </si>
  <si>
    <t>Придбання комплекту сонячних панелей 3кВт з інвектором та акумулятором</t>
  </si>
  <si>
    <t>Разом по коду 7370</t>
  </si>
  <si>
    <t>разом по коду 6013</t>
  </si>
  <si>
    <t>Виготовлення проектно-кошторисної документації на капітальний ремонт водопроводу по вул. Шевченка в с.Галицинове з експертизою</t>
  </si>
  <si>
    <t>Виготовлення проектно-кошторисної документації на капітальний ремонт водопроводу по вул. Мічуріна в с.Галицинове з експертизою</t>
  </si>
  <si>
    <t>Виготовлення проектно-кошторисної документації на капітальний ремонт водопроводу по вул. Степова в с.Галицинове з експертизою</t>
  </si>
  <si>
    <t>0117325"Будівництво споруд, установ та закладів фізичної культури і спорту"</t>
  </si>
  <si>
    <t>Авторський нагляд за виконанням робіт по об'єкту "Реконструкція спортивного майданчика для міні-футболу зі штучним покриттям по вул. Шкільна , 39 в с.Прибузьке</t>
  </si>
  <si>
    <t>Технічний  нагляд за виконанням робіт по об'єкту "Реконструкція спортивного майданчика для міні-футболу зі штучним покриттям по вул. Шкільна , 39 в с.Прибузьке</t>
  </si>
  <si>
    <t>Разом по коду 7325</t>
  </si>
  <si>
    <t>0117310"Будівництво об`єктів житлово-комунального господарства"</t>
  </si>
  <si>
    <t>Проведення експертизи з реконструкції водопостачання в с.Галицинове по вул. Новостройна та Гагаріна</t>
  </si>
  <si>
    <t>Разом по коду 7310</t>
  </si>
  <si>
    <t xml:space="preserve">0118110"Заходи із запобігання та ліквідації надзвичайних ситуацій та наслідків стихійного лиха" </t>
  </si>
  <si>
    <t>Виготовлення проекту "Встановлення автоматизованої системи централізованого оповіщення про загрозу або виникнення надзвичайних ситуацій в с.Галицинове" з експертизою</t>
  </si>
  <si>
    <t>Разом по коду 8110</t>
  </si>
  <si>
    <t>Виготовлення ПКД "Капітальний ремонт будівлі амбулаторії загальної практики сімейної  медицини по вул. Піщана,72-А в с.Лимани" з експертизою</t>
  </si>
  <si>
    <t>Виготовлення ПКД "Капітальний ремонт будівлі амбулаторії загальної практики сімейної  медицини по вул. Продольна,7 в с.Лупарево" з експертизою</t>
  </si>
  <si>
    <t>Разом по коду 0150</t>
  </si>
  <si>
    <t>разом по коду 9420</t>
  </si>
  <si>
    <t>Разом по коду 0117370</t>
  </si>
  <si>
    <t>0114082 "Інші заходи в галузі культури і мистецтва"</t>
  </si>
  <si>
    <t>Разом по коду  0114082</t>
  </si>
  <si>
    <t>Встановлення огорожі біля адмінбудівлі в с.Лимани</t>
  </si>
  <si>
    <t>Виготовлення ПКД на кладовище в с.Лимани</t>
  </si>
  <si>
    <t>Виконання робіт з рекультивації порушених  земель та видалення та захоронення відходів, які знаходяться на ділянці біля: в с.Прибузьке (15 954 828 грн.), в с. Лупарево (11 986 093 грн.), с.Українка (1876 913 грн.)</t>
  </si>
  <si>
    <t>0117130 "Здійснення заходів із землеустрою"</t>
  </si>
  <si>
    <t>Інвентаризація земель с/г призначення за межами населеного пункту</t>
  </si>
  <si>
    <t>Інвентаризація земель, які розташовані в межах населених пунктів с/ради</t>
  </si>
  <si>
    <t>Проведення нормативної грошової оцінки земельних ділянок в межах населених пунктів</t>
  </si>
  <si>
    <t>Разом по коду 0117130</t>
  </si>
  <si>
    <t>Зменшення асигнувань на проведення інвентаризації земель</t>
  </si>
  <si>
    <t>придбання  матеріалів для  облаштування дитячого ігрового майданчика з травмонебезпечним покриттям для ознайомлення дітей з дорожними знаками для Галицинівського ДНЗ та Прибузького ДНЗ : травмонебезпечне покриття  240 кв.м. - 199800,00 грн.; знаки  68 од. - 58752,00 грн.; світлофори 12 од. - 20544 грн.</t>
  </si>
  <si>
    <t>Зменшення асигнувань на преміювання працівників ДНЗ до Дня дошкільника</t>
  </si>
  <si>
    <t>Зменшення щомісячного розміру премій по ДНЗ на 10%</t>
  </si>
  <si>
    <t>зменшення нарахування на оплату праці по фонду преміювання</t>
  </si>
  <si>
    <t>зменшення асигнувань на придбання предметів, матеріалів , обладнання та інвентаря для ДНЗ</t>
  </si>
  <si>
    <t>Збільшення асигнувань на водопостачання Прибузькому ДНЗ</t>
  </si>
  <si>
    <t>Збільшення асигнувань на оплату електропостачання Прибузькому ДНЗ</t>
  </si>
  <si>
    <t>Збільшення асигнувань на оплату природного газу Прибузькому ДНЗ</t>
  </si>
  <si>
    <t xml:space="preserve">Зменшення асигнувань на преміювання непедагогічного персоналу до Дня працівників </t>
  </si>
  <si>
    <t>Зменшення асигнувань на нарахування оплату праці по фонду преміювання</t>
  </si>
  <si>
    <t>зменшення асигнувань на придбання предметів, матеріалів , обладнання та інвентаря для ЗОШ</t>
  </si>
  <si>
    <t>Поточний ремонт навчальних кабінетів Прибузької ЗОШ</t>
  </si>
  <si>
    <t>Поточний ремонт навчальних кабінетів Лиманівської ЗОШ</t>
  </si>
  <si>
    <t>Поточний ремонт навчальних кабінетів Лупарівської ЗОШ</t>
  </si>
  <si>
    <t>Поточний ремонт навчальних кабінетів Галицинівської ЗОШ</t>
  </si>
  <si>
    <t>Поточний ремонт навчальних кабінетів Українківської ЗОШ</t>
  </si>
  <si>
    <t>послуга з гідрохімічного очищення системи опалення Лиманівської ЗОШ</t>
  </si>
  <si>
    <t>Поточний ремонт та гідрохімічне очищення котельного обладання Лиманівської ЗОШ</t>
  </si>
  <si>
    <t>Зменшення асигнувань на водопостачання Прибузькій ЗОШ</t>
  </si>
  <si>
    <t>Зменшення асигнувань на оплату електропостачання Прибузькій ЗОШ</t>
  </si>
  <si>
    <t>Зменшення асигнувань на оплату природного газу Прибузькій ЗОШ</t>
  </si>
  <si>
    <t>Разом по коду 0117363</t>
  </si>
  <si>
    <t>збільшення асигнувань на заробітну плату бухгалтеру централізованої бухгалтерії</t>
  </si>
  <si>
    <t>0611170 "Забезпечення діяльності інклюзивно-ресурстних центрів"</t>
  </si>
  <si>
    <t>заробітна плата спеціалістам інклюзивно-ресурсного центру</t>
  </si>
  <si>
    <t>нарахування на заробітну плату</t>
  </si>
  <si>
    <t>придбання дидактичних матеріалів та обладнання для ІРЦ</t>
  </si>
  <si>
    <t>Разом по коду 0611170</t>
  </si>
  <si>
    <t>збільшення асигнувань на заробітну плату керівника гуртка Лиманівського сільського клубу</t>
  </si>
  <si>
    <t>оформлення свят:Галицинівський сільський клуб - 50000 грн., Лиманівський с/к - 20000 грн., Лупарівський с/к. - 50000грн., Українківський БК- 50000 грн.</t>
  </si>
  <si>
    <t>Разом по коду 0614060</t>
  </si>
  <si>
    <t>0614082 "Інші заходи в галузі культури і мистецтва"</t>
  </si>
  <si>
    <t>компенсація вартості проїзду творчими працівниками клубних закладів Галицинівської сільської ради</t>
  </si>
  <si>
    <t>Разом по коду 0614082</t>
  </si>
  <si>
    <t>послуги по оформленню культурно-мистецьких заходів:Галицинівський сільський клуб - 50000 грн., Лиманівський с/к - 20000 грн., Лупарівський с/к. - 50000грн., Українківський БК- 50000 грн.</t>
  </si>
  <si>
    <t>зменшення асигнувань на придбання інтерактивно-мультимедійних комплектів для 5 ДНЗ (5од.* 60000 грн)</t>
  </si>
  <si>
    <t>Проектні та вишукувальні роботи по об'єкту "Капітальний ремонт ганків будівлі закладів дошкільної освіти з влаштуванням пандусів по вул Гуменюка в с. Українка Вітовського району Миколаївської області"</t>
  </si>
  <si>
    <t>експертиза ПКД"Капітальний ремонт ганків будівлі закладів дошкільної освіти з влаштуванням пандусів по вул Гуменюка в с. Українка Вітовського району Миколаївської області"</t>
  </si>
  <si>
    <t>придбання обладнання і предметів довгострокового користування для облаштування дитячого ігрового майданчика з травмобезпечним покриттям для ознайомлення дітей з дорожними знаками для Галицинівського ДНЗ і Прибузького ДНЗ: залізничний переїзд (2од.*18 000 грн.)</t>
  </si>
  <si>
    <t>придбання інтерактивних тирів для кабінетів Вітчизни (5 од. *75000 грн.)</t>
  </si>
  <si>
    <t>капітальний ремонт актової зали Лиманівської ЗОШ</t>
  </si>
  <si>
    <t>разом по коду 0611020</t>
  </si>
  <si>
    <t>капітальний ремонт приміщення інклюзивно-ресурсного центру</t>
  </si>
  <si>
    <t>разом по коду 0611170</t>
  </si>
  <si>
    <t>придбання арлекіну драпованого для Лупарівського сільського клубу</t>
  </si>
  <si>
    <t>придбання завіси драпованої на підкладці (2,7*8,6м.) для Лупарівського сільського клубу</t>
  </si>
  <si>
    <t>придбання для Лупарівського сільського клубу задника цілого драповного на завісу драповану на підкладці (2,95*5,3м.)</t>
  </si>
  <si>
    <t>Мікшерний пульт DREFMMFRKET 16 CH</t>
  </si>
  <si>
    <t>Придбання сценічного одягу для Галицинівського сільського клубу</t>
  </si>
  <si>
    <t>2* перерозподіл бюджетних призначень по головному розпоряднику  - сільській раді   на загальну суму 200 000грн.  по КПКВК МБ 0117130.грн.</t>
  </si>
  <si>
    <t>1* - 103 000грн.,     2* - 50 000 грн.</t>
  </si>
  <si>
    <t>3*</t>
  </si>
  <si>
    <t>0117363 "Виконання інвестиційних проектів в рамках здійснення заходів щодо  соціально-економічного розвитку окремих територій"</t>
  </si>
  <si>
    <t xml:space="preserve">Придбання слухового апарату SAFARI 300BTE Super Power для Галицинівського Центру первинної медико-санітарної допомоги Галицинівської сільської ради, вул. Центральна , 1 ,с.Галицинове Вітовського району Миколаївської області </t>
  </si>
  <si>
    <t>5* Залучення залишку коштів субвенції з державного бюджету місцевим бюджетам на здійснення заходів щодо соціально-економічного розвитку окремих територій у сумі 4 000 грн.</t>
  </si>
  <si>
    <t>4* - 10000 грн., 5*- 4000 грн., 1* - 40 грн.</t>
  </si>
  <si>
    <t>1* - 54347 грн.,      7* - 141653грн.</t>
  </si>
  <si>
    <t>Виготовлення проетно-кошторисних робіт на проведення   рекультивації порушених  земель та видалення та захоронення відходів, які знаходяться на ділянці біля: в с.Прибузьке (150 000 грн.), в с. Лупарево (150 000 грн.), с.Українка (150 000 грн.)</t>
  </si>
  <si>
    <t xml:space="preserve">7*  перерозподіл бюджетних призначень по головному розпоряднику  -  Відділу освіти, культури, молоді та спорту    на загальну суму 1 630 728 грн.          
</t>
  </si>
  <si>
    <t>Разом по коду 0110150</t>
  </si>
  <si>
    <t>Разом по коду 6013</t>
  </si>
  <si>
    <t>6* Залучення зашку коштів екологічного податку станом на 01.01.2019 року у сумі 28 345 281 грн.</t>
  </si>
  <si>
    <t>6*</t>
  </si>
  <si>
    <t>6* - 27 895 281 грн. , 8* - 1 922 553 грн.</t>
  </si>
  <si>
    <t>0118340 "Природоохоронні заходи за рахунок цільових фондів"</t>
  </si>
  <si>
    <t>Зменшення асигнувань на придбання машини для збору та перервезення побутових відходів</t>
  </si>
  <si>
    <t>8*</t>
  </si>
  <si>
    <t xml:space="preserve">8* - перерозподіл бюджетних призначень по КПКВК МБ 0118340 з КЕКВ 3110 на суму  1 922 553 грн. </t>
  </si>
  <si>
    <t>7* - 117 612 грн.,    1* - 257 388 грн.</t>
  </si>
  <si>
    <t>Співфінансування програми "ДОБРЕ":придбання обладнання, предметів та матеріалів для центрів освіти для дорослих в с.Українка та Лупареве (поточний ремонт 400000 грн.), (матеріали та обладнання  1 100 000 грн.)</t>
  </si>
  <si>
    <t>Разом по коду 8340</t>
  </si>
  <si>
    <t>4* субвенція з державного бюджету місцевим бюджетам на здійснення заходів щодо соціально-економічного розвитку територій (КБКД 41034500) на суму 10000грн.</t>
  </si>
  <si>
    <t>3* Залучення залишку коштів від втрат сільськогосподарського виробництва станом на 01.01.2019 року у сумі 1 016 836 грн.</t>
  </si>
  <si>
    <t>Співфінансування програми "ДОБРЕ": придбання автомобіля - 900000 грн.,, придбання обладнання для центрів освіти для дорослих в с.Українка та Лупареве - 410 000грн.</t>
  </si>
  <si>
    <t>до рішення Галицинівської  сільської ради "Про внесення змін до бюджету Галицинівської сільської ради на 2019 рік" від 07.03.2019 року №2</t>
  </si>
  <si>
    <t>Поточний ремонт покрівлі споруди ФАПу в с.Степова Долина Вітовського району Микоалївської області</t>
  </si>
  <si>
    <t>Програма "Молодь" придбання матеріалів для проведення заходів</t>
  </si>
  <si>
    <t xml:space="preserve">Виготовлення ПКД та проведення робіт по об'єкту "Капітальний ремонт приміщень споруди ФАПу в с.Степова Долина Вітовського району Микоалївської області" з експертизою та технаглядом </t>
  </si>
  <si>
    <t>Виготовлення ПКД на об'єкт "Реконструкція спортивного майданчика 20х40 м із гумовим покриттям в с.Лупареве та Галицинове з експертизою</t>
  </si>
  <si>
    <t>Виконання робіт по об9єкту "Реконструкція спортивного майданчика 20х40 м із гумовим покриттям в с.Лупареве та Галицинове" з експертизою</t>
  </si>
  <si>
    <t>9*</t>
  </si>
  <si>
    <t>10*- залучення залишків освітньої субвенції станом на 1.01.2019року у сумі 3023894грн</t>
  </si>
  <si>
    <t>10*</t>
  </si>
  <si>
    <t>STEM Лабораторія</t>
  </si>
  <si>
    <t>Інтерактивний дисплей</t>
  </si>
  <si>
    <t>Лінгофонний кабінет на 15 місць-3 шт (Галицинівський, Лиманівський, Лупарівський ЗЗСО)</t>
  </si>
  <si>
    <t>Медіацентр 3 шт (Лиманівський, Галицинівський, Українківський ЗЗСО)</t>
  </si>
  <si>
    <t>Проеграмовий електронний модуль для Лиманівського та Прибузького ЗЗСО (2х330000грн)</t>
  </si>
  <si>
    <t>Благоустрій (грейдерування, поточний ремонт доріг, прибирання стихійних звалищ, прибирання кладовищ, заміна ліхтарів, поточні ремонти памятників обрізка дерев, прибирання узбіч доріг)</t>
  </si>
  <si>
    <t xml:space="preserve">600грн </t>
  </si>
  <si>
    <t>*Залучення залишку коштів медичної субвенції станом на 01.01.2019 року у сумі 200 000 грн.</t>
  </si>
  <si>
    <t>1* Залучення вільного залишку коштів станом на 01.01.2019 року у сумі 21 665911 грн.</t>
  </si>
  <si>
    <t>Разом по коду 0117325</t>
  </si>
  <si>
    <t>Додаток №3а</t>
  </si>
  <si>
    <t>Виконання робіт по об'єкту "Реконструкція спортивного майданчика  із гумовим покриттям у рамках проекту "Спорт для всіх" по вул. Шкільна, 8 в с.Українка Вітовського району Миколаївської області", виготовлення проектно-кошторисної документації з експертизою, проведення технічного та авторського нагляду</t>
  </si>
  <si>
    <t>Виконання  робіт по об'єкту "Реконструкція спортивного майданчика  із гумовим покриттям у рамках проекту "Спорт для всіх" по вул. Шкільна, 19 в с.Лупареве Вітовського району Миколаївської області" виготовлення проектно-кошторисної документації з експертизою, проведення технічного та авторського нагляду</t>
  </si>
  <si>
    <t xml:space="preserve">Виконання  робіт по об'єкту "Реконструкція спортивного майданчика  із гумовим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</si>
  <si>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Виконання  робіт по об'єкту "Реконструкція спортивного майданчика  із Штучним покриттям у рамках проекту "Спорт для всіх" по вул. Шкільна, 19 в с.Лупареве Вітовського району Миколаївської області" виготовлення проектно-кошторисної документації з експертизою, проведення технічного та авторського нагляду</t>
  </si>
  <si>
    <t xml:space="preserve">Виконання  робіт по об'єкту "Реконструкція спортивного майданчика  із Штучним 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</si>
  <si>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Виконання робіт по об'єкту "Реконструкція спортивного майданчика  із штучним покриттям у рамках проекту "Спорт для всіх" по вул. Шкільна, 8 в с.Українка Вітовського району Миколаївської області", виготовлення проектно-кошторисної документації з експертизою, проведення технічного та авторського нагляду</t>
  </si>
  <si>
    <t xml:space="preserve">послуги підєднання електроустановок до електричних мереж </t>
  </si>
  <si>
    <t>поточний ремонт внутрішніх електричних мереж  адмінбудівлі за адресою Центральна 1 в с.Галицинове</t>
  </si>
  <si>
    <t>встановлення системи відеонагляду в адмінбудівлі за адресою вул Центральна 1  в с.Галицинове</t>
  </si>
  <si>
    <t>Поточний рмеонт приміщень абмінбудівлі за адресою вул Центральна 1 в с.Галицинове</t>
  </si>
  <si>
    <t>Лавки ковані металеві</t>
  </si>
  <si>
    <t xml:space="preserve">Поточний рмеонт освітлення по вул Піщана та Лісна в с.Галицинове </t>
  </si>
  <si>
    <t xml:space="preserve">Поточний ремонт дорожнього покриття  по вул Сільській  в с Лупарево Галицинівської сільської ради </t>
  </si>
  <si>
    <t>0119770"Інші субвенції з місцевого бюджету"</t>
  </si>
  <si>
    <t>Субвенція районному бюджету Вітовського району  для:  Районної комунальної  ДЮСШ на енергоносії</t>
  </si>
  <si>
    <t>разом по коду 9770</t>
  </si>
  <si>
    <t>Капітальний ремонт майстерні  в Лупарівській ЗОШ І-ІІІст під створення філії центру освіти для дорослих Галицинівської сільської ради та технічний нагляд</t>
  </si>
  <si>
    <t>придбання принтеру лазерного</t>
  </si>
  <si>
    <t xml:space="preserve">придбання МФУ </t>
  </si>
  <si>
    <t xml:space="preserve"> Поточний ремонт аврїйних ділянок водогонів в с. Лимани та Лупареве Вітовського</t>
  </si>
  <si>
    <t xml:space="preserve">Поточний ремонт, зварювальні роботи із використанням висотної вишки (22метри) куполу башти Рожновського по вулиці Новостройна в с.Лимани Вітовського району </t>
  </si>
  <si>
    <t>поточний ремонт електропостачання дитячого навчального закладу Галицинівської сільської ради за адресою: вул.Продольна, 12 с.Лупареве Вітовсього району Миколаївської області</t>
  </si>
  <si>
    <t>поточний ремонт електропостачання дитячого навчального закладу Галицинівської сільської ради за адресою: вул.Центральна, 118 с.Лимани Вітовсього району Миколаївської області в тому числі виготовлення ПКД</t>
  </si>
  <si>
    <t>металопластикові  перегородки для Галицинівської ЗОШ 10,104 кв.м *2380,00 грн/м.кв.= 24048</t>
  </si>
  <si>
    <t>комплект форми для футбола 60 шт. * 500,00 грн. = 30 000,00 грн. (в т.ч. (Галицинівська ЗОШ-(12*500=6000,00грн); Лиманівська ЗОШ-(12*500=6000,00грн); Лупарівська ЗОШ -(12*500=6000,00грн); Прибузька ЗОШ-(12*500=6000,00грн); Українківська ЗОШ-(12*500=6000,00грн)</t>
  </si>
  <si>
    <t>блоки дверні металопластикові для  Лиманівської ЗОШ (10 шт*9788,00 грн)</t>
  </si>
  <si>
    <t>лінолеум (384м2*360,00 грн=138240,00 грн) для Українківської ЗОШ-280 м2;для Лиманівської ЗОШ- 104 м2)</t>
  </si>
  <si>
    <t xml:space="preserve">ролетні жалюзі для шкіл ( 150000,00 грн). в  т. ч.(Галицинівська ЗОШ- 30000,00грн; Лиманівська ЗОШ-30000,00грн; Лупарівська ЗОШ-30000,00 грн; Прибузька ЗОШ-30000,00 грн; Українківська ЗОШ-30000,00 грн) </t>
  </si>
  <si>
    <t xml:space="preserve"> столів виробничих 29 шт*4140,00 на загальну суму 120060,00 грн .(Галицинівська ЗОШ- 8 шт*4140,00грн; Лиманівська ЗОШ -8 шт*4140,00 грн; Прибузька ЗОШ8 шт*4140,00грн; Українківська ЗОШ-5 шт*4140,00 грн)</t>
  </si>
  <si>
    <t xml:space="preserve">стелажі виробничі для посуду 10 шт*3500,00 грн=35000,00 грн(Галицинівська ЗОШ-3 шт* 3500,00грн; Лиманівська ЗОШ-3 шт* 3500,00грн; грн; Прибузька ЗОШ3 шт* 3500,00грн; Українківська ЗОШ1 шт*3500,00 грн) </t>
  </si>
  <si>
    <t xml:space="preserve">ванна мийна 2-х секційна 5 шт*5000,00 грн(Галицинівська ЗОШ-2 шт* 5000,00грн; Лиманівська ЗОШ-1 шт* 5000,00грн; грн; Прибузька ЗОШ2шт* 5000,00грн; </t>
  </si>
  <si>
    <t xml:space="preserve">ванна мийна 3-х секційна3 шт*5500,00 грн(Галицинівська ЗОШ-1 шт* 5500,00грн; Лиманівська ЗОШ-1 шт* 5500,00грн; грн; Прибузька ЗОШ2шт* 5500,00грн; </t>
  </si>
  <si>
    <t xml:space="preserve">навчальне обладнання для кабінету хімії               5 к-тів*2400,00=12000,00 грн.(Галицинівська ЗОШ- 1*2400,00грн; Лиманівська ЗОШ-1*2400,00грн;Лупарівська ЗОШ-1*2400,00грн;  грн; Прибузька ЗОШ-1*2400,00грн; Українківська ЗОШ-1*2400,00грн;) </t>
  </si>
  <si>
    <t>планування та улаштування ділянки під баскетбольне  поле ті ліквідація стихійного звалища на території Лиманівської ЗОШ в с.Лимани Вітовського району Миколаївської області</t>
  </si>
  <si>
    <t xml:space="preserve"> послуги з гідрохімічного очищення системи опалення Українківської ЗОШ І-ІІІ ступенів Галицинівської сільської ради </t>
  </si>
  <si>
    <t>поточний ремонт та гідрохімічне очищення котельного обладнання Українківської ЗОШ І-ІІІ ступенів Галицинівської сільської ради</t>
  </si>
  <si>
    <t>поточний ремонт навчальних кабінетів Лиманівської ЗОШ І-ІІІ ступенів</t>
  </si>
  <si>
    <t>поточний ремонт покрівлі Прибузької ЗОШ І-ІІІ ступенів</t>
  </si>
  <si>
    <t>поточний ремонт  навчального кабінету Галицинівської ЗОШ І-ІІІ ступенів</t>
  </si>
  <si>
    <t>поточний ремонт зовнішньої каналізації ЗОШ І-ІІІ ст. в с. Українка Вітовського р-ну Миколаївської обл.</t>
  </si>
  <si>
    <t>поточний ремонт санвузлів в ЗОШ І-ІІІ ст. в с. Українка Вітовського р-ну Миколаївської обл.</t>
  </si>
  <si>
    <t>1611100 "Надання спеціальної освіти школами естетичного виховання (музичними, художніми, хореографічними, театральними, хоровими, мистецькими)"</t>
  </si>
  <si>
    <t>Заробітна плата</t>
  </si>
  <si>
    <t>нарахування на оплату праці</t>
  </si>
  <si>
    <t>придбання нотної літератури</t>
  </si>
  <si>
    <t>придбання принтеру</t>
  </si>
  <si>
    <t>виготовлення проекту, роботи та технічний і авторський нагляд по обєкту Капітальний ремонт дорожнього покриття по вул. Проїзжа в с.Лупарево Вітовського району Миколаївської області</t>
  </si>
  <si>
    <t>виготовлення проекту, роботи та технічний і авторський нагляд по обєкту Капітальний ремонт дорожнього покриття по вул. Степова в с.Українка Вітовського району Миколаївської області</t>
  </si>
  <si>
    <t>виготовлення проекту, роботи та технічний і авторський нагляд по обєкту Капітальний ремонт дорожнього покриття по вул. Новостройна с Українка Вітовського району Миколаївської області</t>
  </si>
  <si>
    <t>поточний ремонт методичних кабінетів в приміщеннях за адресою: вул.Центральна,1 в с. Галицинове Вітовського району  Миколаївської області</t>
  </si>
  <si>
    <t>0611150 "Методичне забезпечення діяльності навчальних закладів"</t>
  </si>
  <si>
    <t>0611161 "Забезпечення діяльності інших закладів у сфері освіти."</t>
  </si>
  <si>
    <t>придбання принтеру -5900,00 грн.; монітору- 3900,00 грн;мережекого фільтру - 2*200,00 грн = 400,00 грн.; картриджа - 1600,00 грн.; подовжувача USB 2*100 =200,00 грн.; тумби під принтер - 1-2000,00 грн.; корзини для сміття офісної - 2*50,00 грн.=100,00 грн.</t>
  </si>
  <si>
    <t xml:space="preserve">придбання канцелярських товарів </t>
  </si>
  <si>
    <t>заправка картриджів 30*95,00 грн= 2850,00 грн.; навчання на курсах з питань тендерних закупівель 2 *2500,00 грн = 5000,00 грн</t>
  </si>
  <si>
    <t>видатки на віджрядження 30 *60,00 грн. = 1800,00 грн.</t>
  </si>
  <si>
    <t>Разом по коду 0611150</t>
  </si>
  <si>
    <t>Разом по коду 0611162</t>
  </si>
  <si>
    <t>придбання кубків та  грамот переможцям спортивних змагань</t>
  </si>
  <si>
    <t>0611162 "Інші програми та заходи у сфері освіти."</t>
  </si>
  <si>
    <t>зменшення  асигнувань на придбання занавісу для сцени  (рішення сесії Галицинівської  сільської ради  від  21.12.2019 року №2)</t>
  </si>
  <si>
    <t>зменшення  асигнувань на  придбання матеріалів для проведення свят для Українківського сільського клубу  (рішення сесії Галицинівської  сільської ради  від 07.03.2019 року №2)</t>
  </si>
  <si>
    <t>придбання головного вбрання для вокального ансамблю</t>
  </si>
  <si>
    <t>послуги з приєднання ел.установок до електромереж  (приєднання, яке не є стандартним) для Галицинівського сільського клубу</t>
  </si>
  <si>
    <t>Разом по коду 011</t>
  </si>
  <si>
    <t>0117325 "Будівництво споруд, установ та закладів фізичної культури і спорту"</t>
  </si>
  <si>
    <t>інтерактивна панель Prestigio MultiBoard 75”(у складі інтерактивна панель Prestigio MultiBoard 75”,кабель Cablexpert CC-HDMI4-15 M, набір для настінного мон-тажу) Галицинівська ЗОШ–199500,00 грн.</t>
  </si>
  <si>
    <t>система  інтерактивного голосування та опитування у складі: радіочастотний пульт,5 варіантів відповідей без дисплея ResponseCard LT(30шт),радіочастотний ресивер RF HID Reseiver (WHITE) катушка  з ниткою 1.75 мм/0,6 кг PLA XYZ printsng Fslament для da Vinci,прозоро-синій Галицинівська ЗОШ - 49500,00 грн.</t>
  </si>
  <si>
    <t>сухий басейн з кульками 5 шт *7500,00 грн( для Галицинівської ЗОШ1*7500,00грн, Лиманівської ЗОШ1*7500,00грн,, Лупарівської ЗОШ1*7500,00грн,, Прибузької ЗОШ1*7500,00грн,,Українківської ЗОШ1*7500,00грн,)  - 37500,00 грн;</t>
  </si>
  <si>
    <t>аерохокей 5 шт *12000,00 грн=60000,00 грн ( для Галицинівської ЗОШ 1*12000,00 , Лиманівської ЗОШ1 1*12000,00 , Лупарівської ЗОШ 1*12000,00 , Прибузької ЗОШ 1*12000,00,Українківської ЗОШ-1*12000,00)</t>
  </si>
  <si>
    <t xml:space="preserve">шахмати великі 5 шт *10000,00 грн ( для Галицинівської ЗОШ 1*10000,00, Лиманівської ЗОШ1*10000,00, Лупарівської ЗОШ1*10000,00, Прибузької ЗОШ1*10000,00,Українківської ЗОШ1*10000,00)  </t>
  </si>
  <si>
    <t xml:space="preserve">цифрові мікроскопи в комплекті  з цифровою камерою 5 шт*25900,00=129500,00  грн( для Галицинівської ЗОШ 1*25900,00, Лиманівської ЗОШ1*25900,00, Лупарівської ЗОШ1*25900,00, Прибузької ЗОШ1*25900,00,Українківської ЗОШ1*25900,00)  </t>
  </si>
  <si>
    <t xml:space="preserve">інтерактивно-мультимедійний комплект з програмним забезпеченням дл кабінетів хімії  5 шт*60000,00 грн=300000,00 грн( для Галицинівської ЗОШ 1*60000,00, Лиманівської ЗОШ1*60000,00, Лупарівської ЗОШ1*60000,00, Прибузької ЗОШ1*60000,00,Українківської ЗОШ1*60000,00)  </t>
  </si>
  <si>
    <t xml:space="preserve">лабораторне обладнання для кабінетів фізики          5 к-т*80000,00 грн=400000,00( для Галицинівської ЗОШ 1*80000,00, Лиманівської ЗОШ1*80000,00, Лупарівської ЗОШ1*80000,00, Прибузької ЗОШ1*80000,00,Українківської ЗОШ1*80000,00)  </t>
  </si>
  <si>
    <t xml:space="preserve">документ-камера 10000*10 шт=100000,00 грн( для Галицинівської ЗОШ 2*10000,00, Лиманівської ЗОШ2*10000,00, Лупарівської ЗОШ2*10000,00, Прибузької ЗОШ2*10000,00,Українківської ЗОШ2*10000,00)  </t>
  </si>
  <si>
    <t xml:space="preserve">навчальне обладнання для кабінету біології          5 к-тів*24500,00 =122500,00 грн.(Галицинівська ЗОШ- 1*24500,00грн; Лиманівська ЗОШ-1*24500,00грн;Лупарівська ЗОШ-1*24500,00грн;  грн; Прибузька ЗОШ-1*24500,00грн; Українківська ЗОШ-1*24500,00грн;) </t>
  </si>
  <si>
    <t xml:space="preserve">тренажер серцево-легеневої і мізкової реанімації пружино-механічний манекен 5 шт*35000,00=175000,00(Галицинівська ЗОШ- 1*35000,00грн; Лиманівська ЗОШ-1*35000,00грн;Лупарівська ЗОШ-1*35000,00грн;  грн; Прибузька ЗОШ-1*35000,00грн; Українківська ЗОШ-1*35000,00грн;) </t>
  </si>
  <si>
    <t>інтерактивний стрілецький стимулятор «Шкільний тир» для Українківської ЗОШ 1* 100000,00 грн;</t>
  </si>
  <si>
    <t>трансформатор силовий ТМ 250/6-0,4 для Галицинівської ЗОШ</t>
  </si>
  <si>
    <t>капітальний ремонт системи автоматичної пожежної сигналізації та оповіщення про пожежу Галицинівської загальноосвітньої школи І-ІІІ ступенів Галицинівської сільської ради Вітовського району Миколаївської області за адресою: вул.Миру 23,с.Галицинове,Вітовський р-н,Миколаївська область</t>
  </si>
  <si>
    <t>капітальний ремонт освітлення та електросилового обладнання 1-го поверху Галицинівської ЗОШ І-ІІІ ступенів  за адресою: вул.Миру 23,с.Галицинове,Вітовського  р-ну,Миколаївської області</t>
  </si>
  <si>
    <t>ноутбук</t>
  </si>
  <si>
    <t>разом по коду 0611100</t>
  </si>
  <si>
    <t>разом по коду 0611150</t>
  </si>
  <si>
    <t>кондиціонер  ERGO AC 0718 CHW</t>
  </si>
  <si>
    <t>кондиціонер  ERGO AC 0918 CHW</t>
  </si>
  <si>
    <t xml:space="preserve"> акустична система для Українківського БК 2*13960,00 грн.=27920,00 грн.</t>
  </si>
  <si>
    <t xml:space="preserve">мікшерний  пульт Behringer XENYX 1222 для Українківського БК </t>
  </si>
  <si>
    <t>зменшення  асигнувань на придбання одягу  сцени  (рішення сесії Галицинівської  сільської ради  від  21.12.2019 року №2)</t>
  </si>
  <si>
    <t xml:space="preserve">збільшення асигнувань на придбання ноутбука - 8000,00 (заплановано на придбання ноутбука згідно рішення сесії  Галицинівської сільської ради від 21.12.2018 року  - 10000,00 грн.) </t>
  </si>
  <si>
    <t>капітальний ремонт покрівлі Галицинівського сільського клубу за адресою: с.Галицинове, вул.Новоселів, 39</t>
  </si>
  <si>
    <t xml:space="preserve">зменшення асигнувань на капітальний ремонт Галицинівського сільського клубу (заплановано на капітальний ремонт будівлі згідно рішення сесії  Галицинівської сільської ради від 21.12.2018 року  -700000,00 грн.) </t>
  </si>
  <si>
    <t>поточний рмеонт приміщення Україківської ЗОШ   під Центр Освіти для Дорослих</t>
  </si>
  <si>
    <t>телевізор з кріпленням на стіну 4 шт.*30000,00 грн ( для Галицинівської ЗОШ-1*30000,  Лупарівської ЗОШ-1*30000, Прибузької ЗОШ-1*30000,Українківської ЗОШ-1*30000) -150000,00 грн</t>
  </si>
  <si>
    <t>нове будівництво ТП 10/04 та ПЛІ 0,38 кВ для забезпечення потужності  будинку культури відділу освіти, культри, молоді та спорту Галицинівської сільської ради за адресою: Миколаївська область, Вітовський район, с.Галицицнове, вул.Новоселів, 39</t>
  </si>
  <si>
    <t xml:space="preserve">3*  перерозподіл бюджетних призначень по головному розпоряднику  -  Відділу освіти, культури, молоді та спорту    на загальну суму 683 256 грн. (в т.ч. коштів переданих до бюджету розвитку за рахунок вільного залишку станомна 1.01.2019 року 634 783грн)          
</t>
  </si>
  <si>
    <t>залучено на1.06.2019</t>
  </si>
  <si>
    <t>Благоустрій (грейдерування, поточний рмеонт доріг, прибирання стихійних звалищ, прибирання кладовищ, заміна ліхтарів, поточні ремонти памятників обрізка дерев, прибирання узбіч доріг)</t>
  </si>
  <si>
    <t>Капітальний ремонт адмінбудівлі сільської ради по вул.Центральна с.Галицинове Вітовського району Миколаївської області</t>
  </si>
  <si>
    <t>0611100 "Надання спеціальної освіти школами естетичного виховання (музичними, художніми, хореографічними, театральними, хоровими, мистецькими)"</t>
  </si>
  <si>
    <t>0117370 Р"еалізація інших заходів щодо соціально-економічного розвитку територій"</t>
  </si>
  <si>
    <t>Капітальний ремонт туалетів Прибузької ЗОШ Галицинівської сільської ради за рахунок спіфінансування з сільського бюджету</t>
  </si>
  <si>
    <t>2* перерозподіл бюджетних призначень по головному розпоряднику  - сільській раді   на загальну суму 10015590грн</t>
  </si>
  <si>
    <t>1* Залучення вільного залишку коштів станом на 01.01.2019 року у сумі 6776370 грн.</t>
  </si>
  <si>
    <t>Установка модемів на гаових лічильниках, та заміна вузла обліку, встановлення сигналізації</t>
  </si>
  <si>
    <t>Поточний ремонт дороги по вул Бдівельників в с.Лимани</t>
  </si>
  <si>
    <t>Прибдбання автомобілю</t>
  </si>
  <si>
    <t>2* перерозподіл бюджетних призначень по головному розпоряднику  - сільській раді   на загальну суму 10 715 500грн</t>
  </si>
  <si>
    <t>лінолеум (140м2*360 грн) для Українківської ЗОШ</t>
  </si>
  <si>
    <t>видалення сухостійких дерев на території Лупарівської ЗОШ, Лиманівської ЗОШ,Галицинівської ЗОШ І-ІІІ ст.. в с. Лупарево,с.Лимани та с. Галицинове   Вітовського р-ну Миколаївської області – 40000,00 грн.;</t>
  </si>
  <si>
    <t>к-ти меблів для медіацентрів Галицинівська ЗОШ-89000,00 грн;Лупарівська ЗОШ- 50000,00 грн; Лиманівська ЗОШ- 60000,00 грн.га загальну суму 199000,00 грн.</t>
  </si>
  <si>
    <t>Капітальний ремонт покрівлі  Лупарівської ЗОШ</t>
  </si>
  <si>
    <t xml:space="preserve">заробітна плата </t>
  </si>
  <si>
    <t xml:space="preserve">наукова та навчально- методична література </t>
  </si>
  <si>
    <t>матеріали для проведення семінарів,конференцій,практикумів,навчання</t>
  </si>
  <si>
    <t>проведення навчання,практикумів з питань загальної середньої освіти</t>
  </si>
  <si>
    <t>послуги для поведення "свята Вчителя"</t>
  </si>
  <si>
    <t xml:space="preserve">0611162 інші програми та заходи у сфері освіти </t>
  </si>
  <si>
    <t>разом по коду 0611162</t>
  </si>
  <si>
    <t>1* Залучення вільного залишку коштів станом на 01.01.2019 року у сумі 6 691 405грн.</t>
  </si>
  <si>
    <t>0119730"Інші субвенції з місцевого бюджету"</t>
  </si>
  <si>
    <t>Субвенція з сільського бюджету Галицинівської сільської ради Вітовського району обласному бюджету 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</si>
  <si>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Придбання обладнання та матеріалів для парку з концертною зоною в с.Прибузьке: урна металева, вулична лавка, тротуарна плитка , саджанці дерев до 1 року, пісок</t>
  </si>
  <si>
    <t>Придбання обладнання для Лиманівського кінотеатру під відкритим небом</t>
  </si>
  <si>
    <t>0110150 "'Організаційне,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</t>
  </si>
  <si>
    <t>Придбання меблів</t>
  </si>
  <si>
    <t xml:space="preserve">Разом по коду 0110150 </t>
  </si>
  <si>
    <t>придбання автомобілю</t>
  </si>
  <si>
    <t>Зменшення асигнувань  на співфінансування програми "ДОБРЕ" на придбання автомобіля</t>
  </si>
  <si>
    <t>0119420 "Субвенція з місцевого бюджету за рахунок залишку коштів медичної субвенції, що утворився на початок бюджетного періоду"</t>
  </si>
  <si>
    <t>разом по коду 0119420</t>
  </si>
  <si>
    <t>разом по коду 9730</t>
  </si>
  <si>
    <t>Зменшення асигнувань на придбання автомобілю</t>
  </si>
  <si>
    <t>Забор в Українковкі</t>
  </si>
  <si>
    <t>0610160 "Керіівництво і управління у відповідній  сфері у містах (місті Києві), селищах, селах, об'єднаних територііальних громадах"</t>
  </si>
  <si>
    <t>збільшення асигнувань на заробітну плату апарту Відділу ОКМС</t>
  </si>
  <si>
    <t xml:space="preserve">збільшення асигнувань на нарахування на заробітну плату 22% </t>
  </si>
  <si>
    <t>Разом по коду 0610160</t>
  </si>
  <si>
    <t>послуги по проведенню електровимірювання опору розсікання на основних заземлювачах і заземленнях магістралей та устаткування, перевірка повного опору ланцюгу «Фаза-нуль», перевірка опору ізоляції по об’єктам Відділу ОКМС Галицинівської сільської ради - ДНЗ;</t>
  </si>
  <si>
    <t>0611020Надання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</si>
  <si>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придбання дверей для бібліотеки Галицинівської ЗОШ на суму 10 000,00 грн., лінолеуму для бібліотеки Галицинівської  ЗОШ  (86 кв.м *300,00 грн/кв.м.)  на суму 25800,00 грн.</t>
  </si>
  <si>
    <t>оплата  послуг по проведенню електровимірювання опору розсікання на основних заземлювачах і заземленнях магістралей та устаткування, перевірка повного опору ланцюгу «Фаза-нуль», перевірка опору ізоляції по об’єктам Відділу ОКМС Галицинівської сільської ради - ЗОШ</t>
  </si>
  <si>
    <t>0614060 Забезпечення діяльності палаців i будинків культури, клубів, центрів дозвілля та iнших клубних закладів</t>
  </si>
  <si>
    <t>послуги по проведенню електровимірювання опору розсікання на основних заземлювачах і заземленнях магістралей та устаткування, перевірка повного опору ланцюгу «Фаза-нуль», перевірка опору ізоляції по об’єктам Відділу ОКМС Галицинівської сільської ради сільські клуби</t>
  </si>
  <si>
    <t>зменшення асигнувань   на   придбання дитячих танцювальних костюмів для Галицинівського сільського клубу - 15000,00 грн.; Лупарівського сільського клубу - 5000,00 грн.; Українківського сільського клубу - 20 000,00 грн.</t>
  </si>
  <si>
    <t>0611170 "Забезпечення діяльності інклюзивно- ресурсного центру"</t>
  </si>
  <si>
    <t>Зменшення видатків на оплату праці</t>
  </si>
  <si>
    <t>Капітальний ремонт Українківського ДНЗ "Вербиченька" Галицинівської сільської ради</t>
  </si>
  <si>
    <t>поточний ремонт огорожі ДНЗ Веселка з технаглядом</t>
  </si>
  <si>
    <t>Поточний ремонт приміщення тренажерної зали в сільському клубі в селі Галицинове</t>
  </si>
  <si>
    <t>Придбання обладнання для "Лупарівської філії медіацентру "NOVA"</t>
  </si>
  <si>
    <t>0617363Виконання інвестиційних проектів в рамках здійснення заходів щодо соціально-економічного розвитку окремих територій</t>
  </si>
  <si>
    <t>придбання акустичної системи для дошкільного навчального закладу, вул. Шкільна, 39 с. Прибузьке Вітовського району Миколаївської області;</t>
  </si>
  <si>
    <t>придбання ноутбуку для дошкільного навчального закладу, вул. Шкільна, 39 с. Прибузьке Вітовського району Миколаївської області</t>
  </si>
  <si>
    <t>придбання смарт-ТВ 50 дюймів для Галицинівської загальноосвітньої школи I—III ступенів, вул. Миру, 23 с. Галицинове Вітовського району Миколаївської області</t>
  </si>
  <si>
    <t>придбання проектору для дошкільного навчального закладу, вул. Шкільна, 39, с. Прибузьке Вітовського району Миколаївської області</t>
  </si>
  <si>
    <t>придбання проектору для дошкільного навчального закладу “Веселка”, вул. Центральна, 6, с. Галицинове Вітовського району Миколаївської області</t>
  </si>
  <si>
    <t>придбання проектору для дошкільного навчального закладу “Струмочок”, вул. Центральна, 118 с. Лимани Вітовського району Миколаївської області</t>
  </si>
  <si>
    <t>придбання проектору для дошкільного навчального закладу “Золота рибка”, вул. Повздовжня, 12 с. Лупареве Вітовського району Миколаївської області</t>
  </si>
  <si>
    <t>придбання проектору для дошкільного навчального закладу “Вербиченька”, вул. Гуменюка, 36 с. Українка Вітовського району Миколаївської області</t>
  </si>
  <si>
    <t>придбання м’ясорубки для шкільної їдальні Лупарівської загальноосвітньої школи I—III ступенів, вул. Шкільна, 19, с. Лупареве Галицинівської сільської ради Вітовського району Миколаївської області</t>
  </si>
  <si>
    <t>придбання комплекту світлодіодних прожекторів для Лупарівського сільського клубу, вул. Набережна, 12-к, с.Лупареве Галицинівської сільської ради Вітовського району Миколаївської області;</t>
  </si>
  <si>
    <t>придбання комплекту шкільних меблів для кабінету захисту Вітчизни Прибузької загальноосвітньої школи I—III ступенів Галицинівської сільської ради Вітовського району Миколаївської області, вул. Шкільна, 39 с. Прибузьке Вітовського району Миколаївської області</t>
  </si>
  <si>
    <t>придбання комплекту шкільних меблів для кабінету захисту Вітчизни Лиманівської загальноосвітньої школи I—III ступенів Вітовського району Миколаївської області, вул. Центральна, 149 с. Лимани Вітовського району Миколаївської області</t>
  </si>
  <si>
    <t>Разом по коду 0617363</t>
  </si>
  <si>
    <t>5*</t>
  </si>
  <si>
    <t>придбання будівельних матеріалів для Українківської та Галицинівської ЗОШ</t>
  </si>
  <si>
    <t>придбання матеріалів на оформлення свят для галицинівського сільського клубу - 15000,00 грн., Лупарівсього сільського клубу - 5000,00 грн., Українковського будинку культури - 20 000,00 грн.</t>
  </si>
  <si>
    <t xml:space="preserve">Зменшення асигнувань на виконання робіт по об'єкту "Реконструкція спортивного майданчика  із штучним покриттям у рамках проекту "Спорт для всіх" по вул. Шкільна, 8 в с.Українка Вітовського району Миколаївської області", виготовлення проектно-кошторисної документації з експертизою, проведення технічного та авторського нагляду </t>
  </si>
  <si>
    <t>Зменшення асигнувань на виконання робіт по об'єкту виконання  робіт по об'єкту "Реконструкція спортивного майданчика  із штучнимим покриттям у рамках проекту "Спорт для всіх" по вул. Шкільна, 19 в с.Лупареве Вітовського району Миколаївської області" виготовлення проектно-кошторисної документації з експертизою, проведення технічного та авторського нагляду</t>
  </si>
  <si>
    <t xml:space="preserve">Зменшення асигнувань на виконання робіт по об'єкту виконання  робіт по об'єкту "Реконструкція спортивного майданчика  із штучним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</si>
  <si>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 xml:space="preserve">Збільшення асигнувань на виконання робіт по об'єкту "Реконструкція спортивного майданчика  із штучним покриттям у рамках проекту "Спорт для всіх" по вул. Шкільна, 8 в с.Українка Вітовського району Миколаївської області", виготовлення проектно-кошторисної документації з експертизою, проведення технічного та авторського нагляду </t>
  </si>
  <si>
    <t>Збільшення асигнувань на виконання робіт по об'єкту виконання  робіт по об'єкту "Реконструкція спортивного майданчика  із штучнимим покриттям у рамках проекту "Спорт для всіх" по вул. Шкільна, 19 в с.Лупареве Вітовського району Миколаївської області" виготовлення проектно-кошторисної документації з експертизою, проведення технічного та авторського нагляду</t>
  </si>
  <si>
    <t xml:space="preserve">Збільшення асигнувань на виконання робіт по об'єкту виконання  робіт по об'єкту "Реконструкція спортивного майданчика  із штучним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</si>
  <si>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Разом по коду 0117225</t>
  </si>
  <si>
    <t>Капітальний ремонт покрівлі  Галицинівської ЗОШ I-III ступенів по вул.Миру,23 в селі Галицинове, Вітовського  району Миколаївської області, виготовлення проектно-кошторисної документації з експертизою     2  309   745 грн.</t>
  </si>
  <si>
    <t>зменшити асигнування на об'єкт: Капітальний ремонт покрівлі  в загальноосвітніх школах с. Галицинове  Вітовського району Миколаївської області</t>
  </si>
  <si>
    <t>0611162 "Інші програми та заходи у сфері освіти"</t>
  </si>
  <si>
    <t>послуги СТО</t>
  </si>
  <si>
    <t>оздоровлення дітей</t>
  </si>
  <si>
    <t>разом по коду 0613140</t>
  </si>
  <si>
    <t>0613140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катастрофи"</t>
  </si>
  <si>
    <t>придбання радіаторів опалення</t>
  </si>
  <si>
    <t>Капітальний ремонт ганку Українківського ДНЗ "Вербиченька" Галицинівської сільської ради по вул Гуменюка 36,а с.Українка Вітовського району Миколаївської області</t>
  </si>
  <si>
    <t>до рішення Галицинівської  сільської ради "Про внесення змін до бюджету Галицинівської сільської ради на 2019 рік" від 07.08.2019 року № 1</t>
  </si>
  <si>
    <t>Благоустрій дитячого майданчика в с. Українка (укладання тротуарної плитки, придбання та монтаж огорожі)</t>
  </si>
  <si>
    <t>Субвенція з сільського бюджету міському бюджету м. Миколаєва для міської лікарні №5 за рахунок залишку коштів медичної субвеннції, що утворився на початок бюджетного періоду: на придбання автоматичного гематологічного аналізатора 220 000грн. на придбання медикаментів 100 000 грн.; придбання меблів, будівельних та господарчих матеріалів для поточного ремонту лікарні - 86 096 грн.</t>
  </si>
  <si>
    <t>придбання матеріалів та обладання для захисної альтанки для плескального басейну</t>
  </si>
  <si>
    <t>проведення робіт з монтажу захисної альтанки для плескального басейну з технаглядом</t>
  </si>
  <si>
    <t xml:space="preserve"> оплата  послуг  по проведенню «Поточного ремонту  підсобних приміщень Прибузької  ЗОШ» з технаглядом</t>
  </si>
  <si>
    <t>оплата  послуги по проведенню «Поточного ремонту навчальних  кабінетів Лиманівської ЗОШ» з технаглядом</t>
  </si>
  <si>
    <t>4*</t>
  </si>
  <si>
    <t>Придбання СІП-кабелю для с.Лимани,Лупареве, Прибузьке</t>
  </si>
  <si>
    <t>Благоустрій (грейдерування, поточний ремонт доріг, прибирання стихійних звалищ, прибирання кладовищ, заміна ліхтарів, поточні ремонти пам'ятників, обрізка дерев, прибирання узбіч доріг)</t>
  </si>
  <si>
    <t>0119730 "Субвенція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пунктах"</t>
  </si>
  <si>
    <t xml:space="preserve">Субвенція з сільського бюджету Галицинівської сільської ради Вітовського району Миколаївської області обласному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</si>
  <si>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Разом по коду 0119730</t>
  </si>
  <si>
    <t>1* перерозподіл бюджетних призначень по головному розпоряднику  - сільській раді   на загальну суму 897 222 грн. за рахунок надходжень до загального фонду сільського бюджету</t>
  </si>
  <si>
    <t xml:space="preserve">2* перерозподіл бюджетних призначень по головному розпоряднику  - сільській раді   на загальну суму 1 352 778 грн. за рахунок коштів вільного залишку станом на 01.01.2019 року </t>
  </si>
  <si>
    <t>3* залучення  залишку коштів медичної субвенції, що утворився на початок бюджетного періоду у сумі 406 096 грн.</t>
  </si>
  <si>
    <t>4* перерозподіл бюджетних призначень по Відділу ОКМС на суму 495000 грн.</t>
  </si>
  <si>
    <t>5* субвенція з державного бюджету місцевим бюджетам на здійснення заходів щодо соціально-економічного розвитку окремих територій на суму 213 000 грн. (КБКД 41034500)</t>
  </si>
  <si>
    <t>1* - 897 222 грн;           2* - 102 778 грн.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</si>
</sst>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00"/>
    <numFmt numFmtId="185" formatCode="0.000"/>
    <numFmt numFmtId="186" formatCode="#,##0.00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</numFmts>
  <fonts count="62">
    <font>
      <sz val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i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7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32" borderId="11" xfId="0" applyFont="1" applyFill="1" applyBorder="1" applyAlignment="1">
      <alignment horizontal="left"/>
    </xf>
    <xf numFmtId="49" fontId="7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184" fontId="2" fillId="0" borderId="12" xfId="53" applyNumberFormat="1" applyFont="1" applyBorder="1" applyAlignment="1">
      <alignment vertical="top"/>
      <protection/>
    </xf>
    <xf numFmtId="1" fontId="8" fillId="0" borderId="13" xfId="53" applyNumberFormat="1" applyFont="1" applyBorder="1" applyAlignment="1">
      <alignment horizontal="center" vertical="top"/>
      <protection/>
    </xf>
    <xf numFmtId="49" fontId="8" fillId="0" borderId="10" xfId="53" applyNumberFormat="1" applyFont="1" applyBorder="1" applyAlignment="1">
      <alignment horizontal="center" vertical="top"/>
      <protection/>
    </xf>
    <xf numFmtId="1" fontId="8" fillId="0" borderId="10" xfId="53" applyNumberFormat="1" applyFont="1" applyBorder="1" applyAlignment="1">
      <alignment horizontal="center" vertical="top"/>
      <protection/>
    </xf>
    <xf numFmtId="1" fontId="9" fillId="0" borderId="14" xfId="53" applyNumberFormat="1" applyFont="1" applyBorder="1" applyAlignment="1">
      <alignment horizontal="center"/>
      <protection/>
    </xf>
    <xf numFmtId="1" fontId="9" fillId="0" borderId="13" xfId="53" applyNumberFormat="1" applyFont="1" applyBorder="1" applyAlignment="1">
      <alignment horizontal="center" vertical="top"/>
      <protection/>
    </xf>
    <xf numFmtId="49" fontId="9" fillId="0" borderId="10" xfId="53" applyNumberFormat="1" applyFont="1" applyBorder="1" applyAlignment="1">
      <alignment horizontal="center" vertical="top"/>
      <protection/>
    </xf>
    <xf numFmtId="1" fontId="9" fillId="0" borderId="10" xfId="53" applyNumberFormat="1" applyFont="1" applyBorder="1" applyAlignment="1">
      <alignment horizontal="center" vertical="top"/>
      <protection/>
    </xf>
    <xf numFmtId="1" fontId="9" fillId="0" borderId="15" xfId="53" applyNumberFormat="1" applyFont="1" applyBorder="1" applyAlignment="1">
      <alignment horizontal="center" vertical="top"/>
      <protection/>
    </xf>
    <xf numFmtId="49" fontId="9" fillId="0" borderId="16" xfId="53" applyNumberFormat="1" applyFont="1" applyBorder="1" applyAlignment="1">
      <alignment horizontal="center" vertical="top"/>
      <protection/>
    </xf>
    <xf numFmtId="185" fontId="2" fillId="32" borderId="10" xfId="53" applyNumberFormat="1" applyFont="1" applyFill="1" applyBorder="1" applyAlignment="1">
      <alignment horizontal="center"/>
      <protection/>
    </xf>
    <xf numFmtId="185" fontId="7" fillId="32" borderId="10" xfId="53" applyNumberFormat="1" applyFont="1" applyFill="1" applyBorder="1" applyAlignment="1">
      <alignment horizontal="center"/>
      <protection/>
    </xf>
    <xf numFmtId="1" fontId="7" fillId="0" borderId="14" xfId="53" applyNumberFormat="1" applyFont="1" applyFill="1" applyBorder="1" applyAlignment="1">
      <alignment horizontal="center" wrapText="1"/>
      <protection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7" xfId="53" applyFont="1" applyFill="1" applyBorder="1" applyAlignment="1">
      <alignment horizontal="left" vertical="top"/>
      <protection/>
    </xf>
    <xf numFmtId="0" fontId="7" fillId="0" borderId="18" xfId="0" applyFont="1" applyFill="1" applyBorder="1" applyAlignment="1">
      <alignment horizontal="center"/>
    </xf>
    <xf numFmtId="185" fontId="7" fillId="0" borderId="0" xfId="53" applyNumberFormat="1" applyFont="1">
      <alignment/>
      <protection/>
    </xf>
    <xf numFmtId="185" fontId="2" fillId="0" borderId="10" xfId="53" applyNumberFormat="1" applyFont="1" applyBorder="1" applyAlignment="1">
      <alignment horizontal="center" vertical="center" wrapText="1"/>
      <protection/>
    </xf>
    <xf numFmtId="185" fontId="9" fillId="0" borderId="10" xfId="53" applyNumberFormat="1" applyFont="1" applyBorder="1" applyAlignment="1">
      <alignment horizontal="center"/>
      <protection/>
    </xf>
    <xf numFmtId="185" fontId="9" fillId="0" borderId="14" xfId="53" applyNumberFormat="1" applyFont="1" applyBorder="1" applyAlignment="1">
      <alignment horizontal="center"/>
      <protection/>
    </xf>
    <xf numFmtId="1" fontId="2" fillId="0" borderId="14" xfId="53" applyNumberFormat="1" applyFont="1" applyFill="1" applyBorder="1" applyAlignment="1">
      <alignment horizontal="center" wrapText="1"/>
      <protection/>
    </xf>
    <xf numFmtId="186" fontId="2" fillId="0" borderId="0" xfId="0" applyNumberFormat="1" applyFont="1" applyAlignment="1">
      <alignment/>
    </xf>
    <xf numFmtId="0" fontId="2" fillId="0" borderId="0" xfId="0" applyFont="1" applyAlignment="1">
      <alignment/>
    </xf>
    <xf numFmtId="185" fontId="7" fillId="0" borderId="0" xfId="53" applyNumberFormat="1" applyFont="1" applyAlignment="1">
      <alignment horizontal="right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1" fontId="9" fillId="0" borderId="12" xfId="53" applyNumberFormat="1" applyFont="1" applyBorder="1" applyAlignment="1">
      <alignment horizontal="center"/>
      <protection/>
    </xf>
    <xf numFmtId="1" fontId="9" fillId="0" borderId="0" xfId="53" applyNumberFormat="1" applyFont="1" applyAlignment="1">
      <alignment horizontal="center"/>
      <protection/>
    </xf>
    <xf numFmtId="0" fontId="2" fillId="0" borderId="20" xfId="0" applyFont="1" applyBorder="1" applyAlignment="1">
      <alignment horizontal="left" vertical="top" wrapText="1"/>
    </xf>
    <xf numFmtId="1" fontId="8" fillId="0" borderId="12" xfId="53" applyNumberFormat="1" applyFont="1" applyBorder="1" applyAlignment="1">
      <alignment horizontal="center"/>
      <protection/>
    </xf>
    <xf numFmtId="1" fontId="8" fillId="0" borderId="0" xfId="53" applyNumberFormat="1" applyFont="1" applyAlignment="1">
      <alignment horizontal="center"/>
      <protection/>
    </xf>
    <xf numFmtId="0" fontId="2" fillId="32" borderId="20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7" fillId="0" borderId="11" xfId="53" applyNumberFormat="1" applyFont="1" applyFill="1" applyBorder="1" applyAlignment="1">
      <alignment horizontal="center" vertical="top"/>
      <protection/>
    </xf>
    <xf numFmtId="0" fontId="7" fillId="0" borderId="13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0" xfId="53" applyFont="1" applyAlignment="1">
      <alignment vertical="top"/>
      <protection/>
    </xf>
    <xf numFmtId="185" fontId="7" fillId="0" borderId="0" xfId="53" applyNumberFormat="1" applyFont="1" applyFill="1" applyAlignment="1">
      <alignment vertical="top"/>
      <protection/>
    </xf>
    <xf numFmtId="185" fontId="7" fillId="0" borderId="0" xfId="53" applyNumberFormat="1" applyFont="1" applyFill="1" applyAlignment="1">
      <alignment horizontal="justify" vertical="top" wrapText="1"/>
      <protection/>
    </xf>
    <xf numFmtId="49" fontId="7" fillId="0" borderId="0" xfId="53" applyNumberFormat="1" applyFont="1" applyFill="1" applyAlignment="1">
      <alignment horizontal="center" vertical="top"/>
      <protection/>
    </xf>
    <xf numFmtId="0" fontId="7" fillId="0" borderId="0" xfId="53" applyFont="1" applyFill="1" applyBorder="1" applyAlignment="1">
      <alignment vertical="top"/>
      <protection/>
    </xf>
    <xf numFmtId="49" fontId="7" fillId="0" borderId="0" xfId="53" applyNumberFormat="1" applyFont="1" applyAlignment="1">
      <alignment horizontal="justify" vertical="top" wrapText="1"/>
      <protection/>
    </xf>
    <xf numFmtId="0" fontId="7" fillId="0" borderId="0" xfId="53" applyFont="1" applyBorder="1" applyAlignment="1">
      <alignment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7" fillId="0" borderId="0" xfId="53" applyFont="1" applyBorder="1">
      <alignment/>
      <protection/>
    </xf>
    <xf numFmtId="49" fontId="7" fillId="0" borderId="0" xfId="53" applyNumberFormat="1" applyFont="1" applyBorder="1">
      <alignment/>
      <protection/>
    </xf>
    <xf numFmtId="185" fontId="7" fillId="0" borderId="0" xfId="53" applyNumberFormat="1" applyFont="1" applyBorder="1">
      <alignment/>
      <protection/>
    </xf>
    <xf numFmtId="0" fontId="7" fillId="0" borderId="0" xfId="53" applyFont="1" applyBorder="1" applyAlignment="1">
      <alignment horizontal="center"/>
      <protection/>
    </xf>
    <xf numFmtId="0" fontId="2" fillId="0" borderId="13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85" fontId="7" fillId="0" borderId="10" xfId="0" applyNumberFormat="1" applyFont="1" applyBorder="1" applyAlignment="1">
      <alignment horizontal="center"/>
    </xf>
    <xf numFmtId="2" fontId="7" fillId="0" borderId="0" xfId="53" applyNumberFormat="1" applyFont="1" applyFill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/>
      <protection/>
    </xf>
    <xf numFmtId="1" fontId="8" fillId="0" borderId="14" xfId="53" applyNumberFormat="1" applyFont="1" applyBorder="1" applyAlignment="1">
      <alignment horizontal="center"/>
      <protection/>
    </xf>
    <xf numFmtId="49" fontId="2" fillId="0" borderId="1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85" fontId="8" fillId="0" borderId="10" xfId="53" applyNumberFormat="1" applyFont="1" applyBorder="1" applyAlignment="1">
      <alignment horizontal="center" vertical="center"/>
      <protection/>
    </xf>
    <xf numFmtId="1" fontId="9" fillId="0" borderId="14" xfId="53" applyNumberFormat="1" applyFont="1" applyBorder="1" applyAlignment="1">
      <alignment horizontal="center" vertical="center" wrapText="1"/>
      <protection/>
    </xf>
    <xf numFmtId="185" fontId="7" fillId="0" borderId="10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1" fontId="7" fillId="0" borderId="21" xfId="53" applyNumberFormat="1" applyFont="1" applyFill="1" applyBorder="1" applyAlignment="1">
      <alignment horizontal="center" wrapText="1"/>
      <protection/>
    </xf>
    <xf numFmtId="0" fontId="7" fillId="32" borderId="20" xfId="0" applyFont="1" applyFill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185" fontId="7" fillId="0" borderId="10" xfId="53" applyNumberFormat="1" applyFont="1" applyBorder="1" applyAlignment="1">
      <alignment horizontal="center" vertical="center"/>
      <protection/>
    </xf>
    <xf numFmtId="185" fontId="7" fillId="0" borderId="14" xfId="53" applyNumberFormat="1" applyFont="1" applyBorder="1" applyAlignment="1">
      <alignment horizontal="center" vertical="center"/>
      <protection/>
    </xf>
    <xf numFmtId="0" fontId="7" fillId="0" borderId="2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6" fillId="0" borderId="22" xfId="0" applyFont="1" applyFill="1" applyBorder="1" applyAlignment="1">
      <alignment/>
    </xf>
    <xf numFmtId="185" fontId="2" fillId="32" borderId="16" xfId="53" applyNumberFormat="1" applyFont="1" applyFill="1" applyBorder="1" applyAlignment="1">
      <alignment horizontal="center"/>
      <protection/>
    </xf>
    <xf numFmtId="185" fontId="7" fillId="32" borderId="10" xfId="53" applyNumberFormat="1" applyFont="1" applyFill="1" applyBorder="1" applyAlignment="1">
      <alignment horizontal="center" vertical="top"/>
      <protection/>
    </xf>
    <xf numFmtId="0" fontId="7" fillId="0" borderId="20" xfId="0" applyFont="1" applyBorder="1" applyAlignment="1">
      <alignment horizontal="left" vertical="top" wrapText="1"/>
    </xf>
    <xf numFmtId="185" fontId="2" fillId="0" borderId="23" xfId="0" applyNumberFormat="1" applyFont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7" fillId="32" borderId="24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wrapText="1"/>
    </xf>
    <xf numFmtId="1" fontId="7" fillId="0" borderId="14" xfId="53" applyNumberFormat="1" applyFont="1" applyFill="1" applyBorder="1" applyAlignment="1">
      <alignment horizontal="center" vertical="top" wrapText="1"/>
      <protection/>
    </xf>
    <xf numFmtId="1" fontId="9" fillId="0" borderId="14" xfId="53" applyNumberFormat="1" applyFont="1" applyBorder="1" applyAlignment="1">
      <alignment horizontal="center" vertical="top"/>
      <protection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185" fontId="7" fillId="0" borderId="23" xfId="53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85" fontId="9" fillId="0" borderId="10" xfId="53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center" wrapText="1"/>
    </xf>
    <xf numFmtId="4" fontId="9" fillId="0" borderId="10" xfId="53" applyNumberFormat="1" applyFont="1" applyBorder="1" applyAlignment="1">
      <alignment horizontal="center"/>
      <protection/>
    </xf>
    <xf numFmtId="4" fontId="9" fillId="0" borderId="14" xfId="53" applyNumberFormat="1" applyFont="1" applyBorder="1" applyAlignment="1">
      <alignment horizontal="center"/>
      <protection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0" fillId="0" borderId="26" xfId="0" applyNumberFormat="1" applyBorder="1" applyAlignment="1">
      <alignment horizontal="left" vertical="top" wrapText="1"/>
    </xf>
    <xf numFmtId="2" fontId="0" fillId="0" borderId="27" xfId="0" applyNumberForma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1" fontId="8" fillId="0" borderId="0" xfId="53" applyNumberFormat="1" applyFont="1" applyBorder="1" applyAlignment="1">
      <alignment horizontal="center"/>
      <protection/>
    </xf>
    <xf numFmtId="4" fontId="2" fillId="0" borderId="23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8" fillId="0" borderId="10" xfId="53" applyNumberFormat="1" applyFont="1" applyBorder="1" applyAlignment="1">
      <alignment horizontal="center" vertical="center"/>
      <protection/>
    </xf>
    <xf numFmtId="4" fontId="2" fillId="32" borderId="10" xfId="53" applyNumberFormat="1" applyFont="1" applyFill="1" applyBorder="1" applyAlignment="1">
      <alignment horizontal="center"/>
      <protection/>
    </xf>
    <xf numFmtId="4" fontId="7" fillId="32" borderId="10" xfId="53" applyNumberFormat="1" applyFont="1" applyFill="1" applyBorder="1" applyAlignment="1">
      <alignment horizontal="center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2" borderId="16" xfId="53" applyNumberFormat="1" applyFont="1" applyFill="1" applyBorder="1" applyAlignment="1">
      <alignment horizontal="center"/>
      <protection/>
    </xf>
    <xf numFmtId="4" fontId="2" fillId="32" borderId="16" xfId="53" applyNumberFormat="1" applyFont="1" applyFill="1" applyBorder="1" applyAlignment="1">
      <alignment horizontal="center"/>
      <protection/>
    </xf>
    <xf numFmtId="4" fontId="2" fillId="32" borderId="24" xfId="53" applyNumberFormat="1" applyFont="1" applyFill="1" applyBorder="1" applyAlignment="1">
      <alignment horizontal="center"/>
      <protection/>
    </xf>
    <xf numFmtId="4" fontId="7" fillId="32" borderId="11" xfId="0" applyNumberFormat="1" applyFont="1" applyFill="1" applyBorder="1" applyAlignment="1">
      <alignment/>
    </xf>
    <xf numFmtId="184" fontId="8" fillId="0" borderId="10" xfId="53" applyNumberFormat="1" applyFont="1" applyBorder="1" applyAlignment="1">
      <alignment horizontal="center"/>
      <protection/>
    </xf>
    <xf numFmtId="184" fontId="8" fillId="0" borderId="14" xfId="53" applyNumberFormat="1" applyFont="1" applyBorder="1" applyAlignment="1">
      <alignment horizontal="center"/>
      <protection/>
    </xf>
    <xf numFmtId="4" fontId="9" fillId="0" borderId="10" xfId="53" applyNumberFormat="1" applyFont="1" applyBorder="1" applyAlignment="1">
      <alignment horizontal="center" vertical="center"/>
      <protection/>
    </xf>
    <xf numFmtId="4" fontId="9" fillId="0" borderId="23" xfId="53" applyNumberFormat="1" applyFont="1" applyBorder="1" applyAlignment="1">
      <alignment horizontal="center" vertical="center"/>
      <protection/>
    </xf>
    <xf numFmtId="4" fontId="9" fillId="0" borderId="10" xfId="53" applyNumberFormat="1" applyFont="1" applyBorder="1" applyAlignment="1">
      <alignment horizontal="center" vertical="top"/>
      <protection/>
    </xf>
    <xf numFmtId="4" fontId="9" fillId="0" borderId="14" xfId="53" applyNumberFormat="1" applyFont="1" applyBorder="1" applyAlignment="1">
      <alignment horizontal="center" vertical="top"/>
      <protection/>
    </xf>
    <xf numFmtId="4" fontId="2" fillId="0" borderId="10" xfId="53" applyNumberFormat="1" applyFont="1" applyBorder="1" applyAlignment="1">
      <alignment horizontal="center"/>
      <protection/>
    </xf>
    <xf numFmtId="4" fontId="7" fillId="0" borderId="23" xfId="0" applyNumberFormat="1" applyFont="1" applyBorder="1" applyAlignment="1">
      <alignment horizontal="center" vertical="center"/>
    </xf>
    <xf numFmtId="0" fontId="60" fillId="0" borderId="24" xfId="0" applyFont="1" applyFill="1" applyBorder="1" applyAlignment="1">
      <alignment wrapText="1"/>
    </xf>
    <xf numFmtId="0" fontId="0" fillId="0" borderId="25" xfId="0" applyBorder="1" applyAlignment="1">
      <alignment vertical="top" wrapText="1"/>
    </xf>
    <xf numFmtId="0" fontId="7" fillId="32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85" fontId="8" fillId="0" borderId="10" xfId="53" applyNumberFormat="1" applyFont="1" applyFill="1" applyBorder="1" applyAlignment="1">
      <alignment horizontal="center" vertical="center"/>
      <protection/>
    </xf>
    <xf numFmtId="185" fontId="7" fillId="0" borderId="10" xfId="53" applyNumberFormat="1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" fontId="9" fillId="0" borderId="14" xfId="53" applyNumberFormat="1" applyFont="1" applyFill="1" applyBorder="1" applyAlignment="1">
      <alignment horizontal="center" vertical="center" wrapText="1"/>
      <protection/>
    </xf>
    <xf numFmtId="1" fontId="8" fillId="0" borderId="12" xfId="53" applyNumberFormat="1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left" vertical="top" wrapText="1"/>
    </xf>
    <xf numFmtId="4" fontId="9" fillId="0" borderId="10" xfId="53" applyNumberFormat="1" applyFont="1" applyFill="1" applyBorder="1" applyAlignment="1">
      <alignment horizontal="center"/>
      <protection/>
    </xf>
    <xf numFmtId="185" fontId="2" fillId="0" borderId="16" xfId="53" applyNumberFormat="1" applyFont="1" applyFill="1" applyBorder="1" applyAlignment="1">
      <alignment horizontal="center"/>
      <protection/>
    </xf>
    <xf numFmtId="4" fontId="7" fillId="0" borderId="16" xfId="53" applyNumberFormat="1" applyFont="1" applyFill="1" applyBorder="1" applyAlignment="1">
      <alignment horizontal="center"/>
      <protection/>
    </xf>
    <xf numFmtId="18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2" fillId="0" borderId="16" xfId="53" applyNumberFormat="1" applyFont="1" applyFill="1" applyBorder="1" applyAlignment="1">
      <alignment horizontal="center"/>
      <protection/>
    </xf>
    <xf numFmtId="4" fontId="7" fillId="0" borderId="23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top" wrapText="1"/>
      <protection/>
    </xf>
    <xf numFmtId="0" fontId="7" fillId="33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185" fontId="7" fillId="0" borderId="0" xfId="0" applyNumberFormat="1" applyFont="1" applyFill="1" applyAlignment="1">
      <alignment horizontal="left"/>
    </xf>
    <xf numFmtId="185" fontId="7" fillId="0" borderId="0" xfId="53" applyNumberFormat="1" applyFont="1" applyFill="1" applyAlignment="1">
      <alignment horizontal="right"/>
      <protection/>
    </xf>
    <xf numFmtId="1" fontId="8" fillId="0" borderId="10" xfId="53" applyNumberFormat="1" applyFont="1" applyFill="1" applyBorder="1" applyAlignment="1">
      <alignment horizontal="center"/>
      <protection/>
    </xf>
    <xf numFmtId="185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 vertical="top"/>
      <protection/>
    </xf>
    <xf numFmtId="4" fontId="2" fillId="0" borderId="10" xfId="53" applyNumberFormat="1" applyFont="1" applyFill="1" applyBorder="1" applyAlignment="1">
      <alignment horizontal="center"/>
      <protection/>
    </xf>
    <xf numFmtId="185" fontId="9" fillId="0" borderId="10" xfId="53" applyNumberFormat="1" applyFont="1" applyFill="1" applyBorder="1" applyAlignment="1">
      <alignment horizontal="center" vertical="top"/>
      <protection/>
    </xf>
    <xf numFmtId="184" fontId="8" fillId="0" borderId="10" xfId="53" applyNumberFormat="1" applyFont="1" applyFill="1" applyBorder="1" applyAlignment="1">
      <alignment horizontal="center"/>
      <protection/>
    </xf>
    <xf numFmtId="185" fontId="2" fillId="0" borderId="10" xfId="0" applyNumberFormat="1" applyFont="1" applyFill="1" applyBorder="1" applyAlignment="1">
      <alignment horizontal="center" vertical="center"/>
    </xf>
    <xf numFmtId="185" fontId="7" fillId="0" borderId="10" xfId="53" applyNumberFormat="1" applyFont="1" applyFill="1" applyBorder="1" applyAlignment="1">
      <alignment horizontal="center"/>
      <protection/>
    </xf>
    <xf numFmtId="4" fontId="7" fillId="0" borderId="10" xfId="53" applyNumberFormat="1" applyFont="1" applyFill="1" applyBorder="1" applyAlignment="1">
      <alignment horizontal="center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4" fontId="2" fillId="0" borderId="24" xfId="53" applyNumberFormat="1" applyFont="1" applyFill="1" applyBorder="1" applyAlignment="1">
      <alignment horizontal="center"/>
      <protection/>
    </xf>
    <xf numFmtId="4" fontId="7" fillId="0" borderId="11" xfId="0" applyNumberFormat="1" applyFont="1" applyFill="1" applyBorder="1" applyAlignment="1">
      <alignment/>
    </xf>
    <xf numFmtId="185" fontId="7" fillId="0" borderId="0" xfId="53" applyNumberFormat="1" applyFont="1" applyFill="1" applyBorder="1" applyAlignment="1">
      <alignment vertical="top"/>
      <protection/>
    </xf>
    <xf numFmtId="185" fontId="7" fillId="0" borderId="0" xfId="53" applyNumberFormat="1" applyFont="1" applyFill="1" applyBorder="1">
      <alignment/>
      <protection/>
    </xf>
    <xf numFmtId="185" fontId="7" fillId="0" borderId="0" xfId="53" applyNumberFormat="1" applyFont="1" applyFill="1">
      <alignment/>
      <protection/>
    </xf>
    <xf numFmtId="0" fontId="2" fillId="32" borderId="23" xfId="0" applyFont="1" applyFill="1" applyBorder="1" applyAlignment="1">
      <alignment horizontal="center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0" xfId="0" applyFont="1" applyFill="1" applyBorder="1" applyAlignment="1">
      <alignment horizontal="center" vertical="top" wrapText="1"/>
    </xf>
    <xf numFmtId="0" fontId="2" fillId="32" borderId="25" xfId="0" applyFont="1" applyFill="1" applyBorder="1" applyAlignment="1">
      <alignment horizontal="center" vertical="top" wrapText="1"/>
    </xf>
    <xf numFmtId="0" fontId="2" fillId="32" borderId="23" xfId="0" applyFont="1" applyFill="1" applyBorder="1" applyAlignment="1">
      <alignment horizontal="left" vertical="top" wrapText="1"/>
    </xf>
    <xf numFmtId="192" fontId="7" fillId="0" borderId="0" xfId="53" applyNumberFormat="1" applyFont="1" applyFill="1" applyAlignment="1">
      <alignment horizontal="center" vertical="top"/>
      <protection/>
    </xf>
    <xf numFmtId="4" fontId="7" fillId="0" borderId="0" xfId="53" applyNumberFormat="1" applyFont="1" applyAlignment="1">
      <alignment vertical="top"/>
      <protection/>
    </xf>
    <xf numFmtId="4" fontId="7" fillId="0" borderId="0" xfId="53" applyNumberFormat="1" applyFont="1" applyAlignment="1">
      <alignment horizontal="justify"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0" fillId="32" borderId="10" xfId="0" applyFont="1" applyFill="1" applyBorder="1" applyAlignment="1">
      <alignment wrapText="1"/>
    </xf>
    <xf numFmtId="184" fontId="7" fillId="0" borderId="0" xfId="53" applyNumberFormat="1" applyFont="1" applyFill="1" applyAlignment="1">
      <alignment vertical="top"/>
      <protection/>
    </xf>
    <xf numFmtId="184" fontId="7" fillId="0" borderId="0" xfId="53" applyNumberFormat="1" applyFont="1" applyFill="1" applyAlignment="1">
      <alignment horizontal="justify" vertical="top" wrapText="1"/>
      <protection/>
    </xf>
    <xf numFmtId="184" fontId="7" fillId="32" borderId="0" xfId="53" applyNumberFormat="1" applyFont="1" applyFill="1" applyAlignment="1">
      <alignment horizontal="justify" vertical="top" wrapText="1"/>
      <protection/>
    </xf>
    <xf numFmtId="184" fontId="0" fillId="0" borderId="0" xfId="0" applyNumberFormat="1" applyAlignment="1">
      <alignment vertical="top" wrapText="1"/>
    </xf>
    <xf numFmtId="3" fontId="7" fillId="32" borderId="10" xfId="0" applyNumberFormat="1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0" fontId="60" fillId="32" borderId="10" xfId="0" applyFont="1" applyFill="1" applyBorder="1" applyAlignment="1">
      <alignment horizontal="left" vertical="top" wrapText="1"/>
    </xf>
    <xf numFmtId="0" fontId="60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24" xfId="0" applyFont="1" applyFill="1" applyBorder="1" applyAlignment="1">
      <alignment horizontal="left" vertical="top" wrapText="1"/>
    </xf>
    <xf numFmtId="49" fontId="7" fillId="0" borderId="0" xfId="53" applyNumberFormat="1" applyFont="1" applyAlignment="1">
      <alignment vertical="top"/>
      <protection/>
    </xf>
    <xf numFmtId="184" fontId="7" fillId="0" borderId="0" xfId="53" applyNumberFormat="1" applyFont="1" applyAlignment="1">
      <alignment vertical="top"/>
      <protection/>
    </xf>
    <xf numFmtId="184" fontId="7" fillId="0" borderId="0" xfId="53" applyNumberFormat="1" applyFont="1" applyAlignment="1">
      <alignment horizontal="right" vertical="top"/>
      <protection/>
    </xf>
    <xf numFmtId="0" fontId="7" fillId="0" borderId="19" xfId="53" applyFont="1" applyBorder="1" applyAlignment="1">
      <alignment horizontal="center" vertical="top" wrapText="1"/>
      <protection/>
    </xf>
    <xf numFmtId="0" fontId="7" fillId="0" borderId="0" xfId="53" applyFont="1" applyAlignment="1">
      <alignment horizontal="center" vertical="top" wrapText="1"/>
      <protection/>
    </xf>
    <xf numFmtId="184" fontId="2" fillId="0" borderId="10" xfId="53" applyNumberFormat="1" applyFont="1" applyBorder="1" applyAlignment="1">
      <alignment horizontal="center" vertical="top" wrapText="1"/>
      <protection/>
    </xf>
    <xf numFmtId="1" fontId="9" fillId="0" borderId="12" xfId="53" applyNumberFormat="1" applyFont="1" applyBorder="1" applyAlignment="1">
      <alignment horizontal="center" vertical="top"/>
      <protection/>
    </xf>
    <xf numFmtId="1" fontId="9" fillId="0" borderId="0" xfId="53" applyNumberFormat="1" applyFont="1" applyAlignment="1">
      <alignment horizontal="center" vertical="top"/>
      <protection/>
    </xf>
    <xf numFmtId="186" fontId="7" fillId="0" borderId="0" xfId="0" applyNumberFormat="1" applyFont="1" applyAlignment="1">
      <alignment vertical="top"/>
    </xf>
    <xf numFmtId="0" fontId="7" fillId="32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49" fontId="7" fillId="0" borderId="0" xfId="53" applyNumberFormat="1" applyFont="1" applyBorder="1" applyAlignment="1">
      <alignment vertical="top"/>
      <protection/>
    </xf>
    <xf numFmtId="184" fontId="7" fillId="0" borderId="0" xfId="53" applyNumberFormat="1" applyFont="1" applyBorder="1" applyAlignment="1">
      <alignment vertical="top"/>
      <protection/>
    </xf>
    <xf numFmtId="184" fontId="2" fillId="0" borderId="0" xfId="0" applyNumberFormat="1" applyFont="1" applyFill="1" applyAlignment="1">
      <alignment horizontal="left" vertical="top"/>
    </xf>
    <xf numFmtId="184" fontId="2" fillId="0" borderId="0" xfId="53" applyNumberFormat="1" applyFont="1" applyFill="1" applyAlignment="1">
      <alignment horizontal="right" vertical="top"/>
      <protection/>
    </xf>
    <xf numFmtId="184" fontId="8" fillId="0" borderId="10" xfId="53" applyNumberFormat="1" applyFont="1" applyFill="1" applyBorder="1" applyAlignment="1">
      <alignment horizontal="center" vertical="center"/>
      <protection/>
    </xf>
    <xf numFmtId="184" fontId="2" fillId="0" borderId="0" xfId="53" applyNumberFormat="1" applyFont="1" applyFill="1" applyAlignment="1">
      <alignment horizontal="justify" vertical="top" wrapText="1"/>
      <protection/>
    </xf>
    <xf numFmtId="184" fontId="2" fillId="32" borderId="0" xfId="53" applyNumberFormat="1" applyFont="1" applyFill="1" applyAlignment="1">
      <alignment horizontal="justify" vertical="top" wrapText="1"/>
      <protection/>
    </xf>
    <xf numFmtId="184" fontId="2" fillId="0" borderId="0" xfId="0" applyNumberFormat="1" applyFont="1" applyFill="1" applyAlignment="1">
      <alignment vertical="top" wrapText="1"/>
    </xf>
    <xf numFmtId="184" fontId="2" fillId="0" borderId="0" xfId="53" applyNumberFormat="1" applyFont="1" applyFill="1" applyBorder="1" applyAlignment="1">
      <alignment vertical="top"/>
      <protection/>
    </xf>
    <xf numFmtId="184" fontId="2" fillId="0" borderId="0" xfId="53" applyNumberFormat="1" applyFont="1" applyFill="1" applyAlignment="1">
      <alignment vertical="top"/>
      <protection/>
    </xf>
    <xf numFmtId="0" fontId="7" fillId="0" borderId="0" xfId="53" applyFont="1" applyAlignment="1">
      <alignment horizontal="center" vertical="center"/>
      <protection/>
    </xf>
    <xf numFmtId="1" fontId="9" fillId="0" borderId="14" xfId="53" applyNumberFormat="1" applyFont="1" applyBorder="1" applyAlignment="1">
      <alignment horizontal="center" vertical="center"/>
      <protection/>
    </xf>
    <xf numFmtId="1" fontId="2" fillId="0" borderId="14" xfId="53" applyNumberFormat="1" applyFont="1" applyFill="1" applyBorder="1" applyAlignment="1">
      <alignment horizontal="center" vertical="center" wrapText="1"/>
      <protection/>
    </xf>
    <xf numFmtId="1" fontId="7" fillId="0" borderId="14" xfId="53" applyNumberFormat="1" applyFont="1" applyFill="1" applyBorder="1" applyAlignment="1">
      <alignment horizontal="center" vertical="center" wrapText="1"/>
      <protection/>
    </xf>
    <xf numFmtId="1" fontId="7" fillId="0" borderId="21" xfId="53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192" fontId="7" fillId="0" borderId="0" xfId="53" applyNumberFormat="1" applyFont="1" applyFill="1" applyAlignment="1">
      <alignment horizontal="center" vertical="center"/>
      <protection/>
    </xf>
    <xf numFmtId="4" fontId="7" fillId="0" borderId="0" xfId="53" applyNumberFormat="1" applyFont="1" applyFill="1" applyBorder="1" applyAlignment="1">
      <alignment horizontal="center" vertical="center" wrapText="1"/>
      <protection/>
    </xf>
    <xf numFmtId="4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3" fontId="8" fillId="0" borderId="10" xfId="53" applyNumberFormat="1" applyFont="1" applyBorder="1" applyAlignment="1">
      <alignment horizontal="center" vertical="top"/>
      <protection/>
    </xf>
    <xf numFmtId="3" fontId="8" fillId="0" borderId="14" xfId="53" applyNumberFormat="1" applyFont="1" applyBorder="1" applyAlignment="1">
      <alignment horizontal="center" vertical="top"/>
      <protection/>
    </xf>
    <xf numFmtId="3" fontId="8" fillId="0" borderId="10" xfId="53" applyNumberFormat="1" applyFont="1" applyFill="1" applyBorder="1" applyAlignment="1">
      <alignment horizontal="center" vertical="top"/>
      <protection/>
    </xf>
    <xf numFmtId="3" fontId="9" fillId="0" borderId="10" xfId="53" applyNumberFormat="1" applyFont="1" applyBorder="1" applyAlignment="1">
      <alignment horizontal="center" vertical="top"/>
      <protection/>
    </xf>
    <xf numFmtId="3" fontId="9" fillId="0" borderId="14" xfId="53" applyNumberFormat="1" applyFont="1" applyBorder="1" applyAlignment="1">
      <alignment horizontal="center" vertical="top"/>
      <protection/>
    </xf>
    <xf numFmtId="0" fontId="7" fillId="0" borderId="28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 vertical="top"/>
    </xf>
    <xf numFmtId="185" fontId="60" fillId="32" borderId="0" xfId="0" applyNumberFormat="1" applyFont="1" applyFill="1" applyAlignment="1">
      <alignment horizontal="center" vertical="top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4" fontId="2" fillId="32" borderId="10" xfId="53" applyNumberFormat="1" applyFont="1" applyFill="1" applyBorder="1" applyAlignment="1">
      <alignment horizontal="center" vertical="center" wrapText="1"/>
      <protection/>
    </xf>
    <xf numFmtId="4" fontId="2" fillId="0" borderId="16" xfId="53" applyNumberFormat="1" applyFont="1" applyFill="1" applyBorder="1" applyAlignment="1">
      <alignment horizontal="center" vertical="center" wrapText="1"/>
      <protection/>
    </xf>
    <xf numFmtId="4" fontId="7" fillId="0" borderId="16" xfId="53" applyNumberFormat="1" applyFont="1" applyFill="1" applyBorder="1" applyAlignment="1">
      <alignment horizontal="center" vertical="center" wrapText="1"/>
      <protection/>
    </xf>
    <xf numFmtId="4" fontId="2" fillId="32" borderId="16" xfId="53" applyNumberFormat="1" applyFont="1" applyFill="1" applyBorder="1" applyAlignment="1">
      <alignment horizontal="center" vertical="center" wrapText="1"/>
      <protection/>
    </xf>
    <xf numFmtId="4" fontId="7" fillId="32" borderId="16" xfId="53" applyNumberFormat="1" applyFont="1" applyFill="1" applyBorder="1" applyAlignment="1">
      <alignment horizontal="center" vertical="center" wrapText="1"/>
      <protection/>
    </xf>
    <xf numFmtId="4" fontId="7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60" fillId="32" borderId="10" xfId="0" applyNumberFormat="1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vertical="top" wrapText="1"/>
      <protection/>
    </xf>
    <xf numFmtId="4" fontId="7" fillId="33" borderId="0" xfId="53" applyNumberFormat="1" applyFont="1" applyFill="1" applyAlignment="1">
      <alignment horizontal="center" vertical="center"/>
      <protection/>
    </xf>
    <xf numFmtId="4" fontId="7" fillId="33" borderId="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6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1" fontId="2" fillId="0" borderId="21" xfId="53" applyNumberFormat="1" applyFont="1" applyFill="1" applyBorder="1" applyAlignment="1">
      <alignment horizontal="center" vertical="center" wrapText="1"/>
      <protection/>
    </xf>
    <xf numFmtId="4" fontId="7" fillId="32" borderId="0" xfId="0" applyNumberFormat="1" applyFont="1" applyFill="1" applyAlignment="1">
      <alignment vertical="top" wrapText="1"/>
    </xf>
    <xf numFmtId="4" fontId="60" fillId="0" borderId="10" xfId="0" applyNumberFormat="1" applyFont="1" applyFill="1" applyBorder="1" applyAlignment="1">
      <alignment horizontal="center" vertical="center" wrapText="1"/>
    </xf>
    <xf numFmtId="1" fontId="9" fillId="0" borderId="15" xfId="53" applyNumberFormat="1" applyFont="1" applyFill="1" applyBorder="1" applyAlignment="1">
      <alignment horizontal="center" vertical="top"/>
      <protection/>
    </xf>
    <xf numFmtId="49" fontId="9" fillId="0" borderId="16" xfId="53" applyNumberFormat="1" applyFont="1" applyFill="1" applyBorder="1" applyAlignment="1">
      <alignment horizontal="center" vertical="top"/>
      <protection/>
    </xf>
    <xf numFmtId="184" fontId="9" fillId="0" borderId="10" xfId="53" applyNumberFormat="1" applyFont="1" applyFill="1" applyBorder="1" applyAlignment="1">
      <alignment horizontal="center" vertical="center"/>
      <protection/>
    </xf>
    <xf numFmtId="184" fontId="9" fillId="0" borderId="14" xfId="53" applyNumberFormat="1" applyFont="1" applyFill="1" applyBorder="1" applyAlignment="1">
      <alignment horizontal="center" vertical="center"/>
      <protection/>
    </xf>
    <xf numFmtId="1" fontId="9" fillId="0" borderId="14" xfId="53" applyNumberFormat="1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horizontal="center" vertical="top"/>
      <protection/>
    </xf>
    <xf numFmtId="1" fontId="9" fillId="0" borderId="0" xfId="53" applyNumberFormat="1" applyFont="1" applyFill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4" fontId="9" fillId="0" borderId="14" xfId="53" applyNumberFormat="1" applyFont="1" applyFill="1" applyBorder="1" applyAlignment="1">
      <alignment horizontal="center" vertical="center" wrapText="1"/>
      <protection/>
    </xf>
    <xf numFmtId="4" fontId="9" fillId="0" borderId="23" xfId="53" applyNumberFormat="1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left" vertical="top"/>
    </xf>
    <xf numFmtId="4" fontId="7" fillId="0" borderId="2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4" xfId="53" applyNumberFormat="1" applyFont="1" applyFill="1" applyBorder="1" applyAlignment="1">
      <alignment horizontal="center" vertical="center" wrapText="1"/>
      <protection/>
    </xf>
    <xf numFmtId="1" fontId="8" fillId="0" borderId="12" xfId="53" applyNumberFormat="1" applyFont="1" applyFill="1" applyBorder="1" applyAlignment="1">
      <alignment horizontal="center" vertical="top"/>
      <protection/>
    </xf>
    <xf numFmtId="1" fontId="8" fillId="0" borderId="0" xfId="53" applyNumberFormat="1" applyFont="1" applyFill="1" applyAlignment="1">
      <alignment horizontal="center" vertical="top"/>
      <protection/>
    </xf>
    <xf numFmtId="4" fontId="7" fillId="0" borderId="23" xfId="53" applyNumberFormat="1" applyFont="1" applyFill="1" applyBorder="1" applyAlignment="1">
      <alignment horizontal="center" vertical="center" wrapText="1"/>
      <protection/>
    </xf>
    <xf numFmtId="1" fontId="8" fillId="0" borderId="0" xfId="53" applyNumberFormat="1" applyFont="1" applyFill="1" applyBorder="1" applyAlignment="1">
      <alignment horizontal="center" vertical="top"/>
      <protection/>
    </xf>
    <xf numFmtId="0" fontId="2" fillId="0" borderId="20" xfId="0" applyFont="1" applyFill="1" applyBorder="1" applyAlignment="1">
      <alignment horizontal="center" vertical="top" wrapText="1"/>
    </xf>
    <xf numFmtId="186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24" xfId="0" applyFont="1" applyFill="1" applyBorder="1" applyAlignment="1">
      <alignment horizontal="left" vertical="top" wrapText="1"/>
    </xf>
    <xf numFmtId="4" fontId="2" fillId="0" borderId="24" xfId="53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vertical="top"/>
    </xf>
    <xf numFmtId="4" fontId="7" fillId="0" borderId="2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top" wrapText="1"/>
    </xf>
    <xf numFmtId="3" fontId="60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left" vertical="top" wrapText="1"/>
    </xf>
    <xf numFmtId="4" fontId="7" fillId="0" borderId="0" xfId="0" applyNumberFormat="1" applyFont="1" applyFill="1" applyAlignment="1">
      <alignment vertical="top" wrapText="1"/>
    </xf>
    <xf numFmtId="0" fontId="15" fillId="0" borderId="0" xfId="53" applyFont="1" applyAlignment="1">
      <alignment vertical="top"/>
      <protection/>
    </xf>
    <xf numFmtId="49" fontId="15" fillId="0" borderId="0" xfId="53" applyNumberFormat="1" applyFont="1" applyAlignment="1">
      <alignment vertical="top"/>
      <protection/>
    </xf>
    <xf numFmtId="184" fontId="15" fillId="0" borderId="0" xfId="53" applyNumberFormat="1" applyFont="1" applyAlignment="1">
      <alignment vertical="top"/>
      <protection/>
    </xf>
    <xf numFmtId="184" fontId="16" fillId="0" borderId="0" xfId="0" applyNumberFormat="1" applyFont="1" applyFill="1" applyAlignment="1">
      <alignment horizontal="left" vertical="top"/>
    </xf>
    <xf numFmtId="0" fontId="15" fillId="0" borderId="0" xfId="53" applyFont="1" applyAlignment="1">
      <alignment horizontal="center" vertical="center"/>
      <protection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184" fontId="15" fillId="0" borderId="0" xfId="53" applyNumberFormat="1" applyFont="1" applyAlignment="1">
      <alignment horizontal="right" vertical="top"/>
      <protection/>
    </xf>
    <xf numFmtId="184" fontId="16" fillId="0" borderId="0" xfId="53" applyNumberFormat="1" applyFont="1" applyFill="1" applyAlignment="1">
      <alignment horizontal="right" vertical="top"/>
      <protection/>
    </xf>
    <xf numFmtId="0" fontId="15" fillId="0" borderId="19" xfId="53" applyFont="1" applyBorder="1" applyAlignment="1">
      <alignment horizontal="center" vertical="top" wrapText="1"/>
      <protection/>
    </xf>
    <xf numFmtId="0" fontId="15" fillId="0" borderId="0" xfId="53" applyFont="1" applyAlignment="1">
      <alignment horizontal="center" vertical="top" wrapText="1"/>
      <protection/>
    </xf>
    <xf numFmtId="184" fontId="16" fillId="0" borderId="10" xfId="53" applyNumberFormat="1" applyFont="1" applyBorder="1" applyAlignment="1">
      <alignment horizontal="center" vertical="top" wrapText="1"/>
      <protection/>
    </xf>
    <xf numFmtId="184" fontId="16" fillId="0" borderId="12" xfId="53" applyNumberFormat="1" applyFont="1" applyBorder="1" applyAlignment="1">
      <alignment vertical="top"/>
      <protection/>
    </xf>
    <xf numFmtId="1" fontId="17" fillId="0" borderId="13" xfId="53" applyNumberFormat="1" applyFont="1" applyBorder="1" applyAlignment="1">
      <alignment horizontal="center" vertical="top"/>
      <protection/>
    </xf>
    <xf numFmtId="49" fontId="17" fillId="0" borderId="10" xfId="53" applyNumberFormat="1" applyFont="1" applyBorder="1" applyAlignment="1">
      <alignment horizontal="center" vertical="top"/>
      <protection/>
    </xf>
    <xf numFmtId="1" fontId="17" fillId="0" borderId="10" xfId="53" applyNumberFormat="1" applyFont="1" applyBorder="1" applyAlignment="1">
      <alignment horizontal="center" vertical="top"/>
      <protection/>
    </xf>
    <xf numFmtId="3" fontId="17" fillId="0" borderId="10" xfId="53" applyNumberFormat="1" applyFont="1" applyBorder="1" applyAlignment="1">
      <alignment horizontal="center" vertical="top"/>
      <protection/>
    </xf>
    <xf numFmtId="3" fontId="17" fillId="0" borderId="14" xfId="53" applyNumberFormat="1" applyFont="1" applyBorder="1" applyAlignment="1">
      <alignment horizontal="center" vertical="top"/>
      <protection/>
    </xf>
    <xf numFmtId="3" fontId="17" fillId="0" borderId="10" xfId="53" applyNumberFormat="1" applyFont="1" applyFill="1" applyBorder="1" applyAlignment="1">
      <alignment horizontal="center" vertical="top"/>
      <protection/>
    </xf>
    <xf numFmtId="1" fontId="18" fillId="0" borderId="14" xfId="53" applyNumberFormat="1" applyFont="1" applyBorder="1" applyAlignment="1">
      <alignment horizontal="center" vertical="center"/>
      <protection/>
    </xf>
    <xf numFmtId="1" fontId="18" fillId="0" borderId="12" xfId="53" applyNumberFormat="1" applyFont="1" applyBorder="1" applyAlignment="1">
      <alignment horizontal="center" vertical="top"/>
      <protection/>
    </xf>
    <xf numFmtId="1" fontId="18" fillId="0" borderId="0" xfId="53" applyNumberFormat="1" applyFont="1" applyAlignment="1">
      <alignment horizontal="center" vertical="top"/>
      <protection/>
    </xf>
    <xf numFmtId="1" fontId="18" fillId="0" borderId="13" xfId="53" applyNumberFormat="1" applyFont="1" applyBorder="1" applyAlignment="1">
      <alignment horizontal="center" vertical="top"/>
      <protection/>
    </xf>
    <xf numFmtId="49" fontId="18" fillId="0" borderId="10" xfId="53" applyNumberFormat="1" applyFont="1" applyBorder="1" applyAlignment="1">
      <alignment horizontal="center" vertical="top"/>
      <protection/>
    </xf>
    <xf numFmtId="1" fontId="18" fillId="0" borderId="10" xfId="53" applyNumberFormat="1" applyFont="1" applyBorder="1" applyAlignment="1">
      <alignment horizontal="center" vertical="top"/>
      <protection/>
    </xf>
    <xf numFmtId="3" fontId="18" fillId="0" borderId="10" xfId="53" applyNumberFormat="1" applyFont="1" applyBorder="1" applyAlignment="1">
      <alignment horizontal="center" vertical="top"/>
      <protection/>
    </xf>
    <xf numFmtId="3" fontId="18" fillId="0" borderId="14" xfId="53" applyNumberFormat="1" applyFont="1" applyBorder="1" applyAlignment="1">
      <alignment horizontal="center" vertical="top"/>
      <protection/>
    </xf>
    <xf numFmtId="1" fontId="18" fillId="0" borderId="15" xfId="53" applyNumberFormat="1" applyFont="1" applyFill="1" applyBorder="1" applyAlignment="1">
      <alignment horizontal="center" vertical="top"/>
      <protection/>
    </xf>
    <xf numFmtId="49" fontId="18" fillId="0" borderId="16" xfId="53" applyNumberFormat="1" applyFont="1" applyFill="1" applyBorder="1" applyAlignment="1">
      <alignment horizontal="center" vertical="top"/>
      <protection/>
    </xf>
    <xf numFmtId="184" fontId="18" fillId="0" borderId="10" xfId="53" applyNumberFormat="1" applyFont="1" applyFill="1" applyBorder="1" applyAlignment="1">
      <alignment horizontal="center" vertical="center"/>
      <protection/>
    </xf>
    <xf numFmtId="184" fontId="18" fillId="0" borderId="14" xfId="53" applyNumberFormat="1" applyFont="1" applyFill="1" applyBorder="1" applyAlignment="1">
      <alignment horizontal="center" vertical="center"/>
      <protection/>
    </xf>
    <xf numFmtId="184" fontId="17" fillId="0" borderId="10" xfId="53" applyNumberFormat="1" applyFont="1" applyFill="1" applyBorder="1" applyAlignment="1">
      <alignment horizontal="center" vertical="center"/>
      <protection/>
    </xf>
    <xf numFmtId="1" fontId="18" fillId="0" borderId="14" xfId="53" applyNumberFormat="1" applyFont="1" applyFill="1" applyBorder="1" applyAlignment="1">
      <alignment horizontal="center" vertical="center"/>
      <protection/>
    </xf>
    <xf numFmtId="1" fontId="18" fillId="0" borderId="12" xfId="53" applyNumberFormat="1" applyFont="1" applyFill="1" applyBorder="1" applyAlignment="1">
      <alignment horizontal="center" vertical="top"/>
      <protection/>
    </xf>
    <xf numFmtId="1" fontId="18" fillId="0" borderId="0" xfId="53" applyNumberFormat="1" applyFont="1" applyFill="1" applyAlignment="1">
      <alignment horizontal="center" vertical="top"/>
      <protection/>
    </xf>
    <xf numFmtId="0" fontId="15" fillId="0" borderId="24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18" fillId="0" borderId="10" xfId="53" applyNumberFormat="1" applyFont="1" applyFill="1" applyBorder="1" applyAlignment="1">
      <alignment horizontal="center" vertical="center" wrapText="1"/>
      <protection/>
    </xf>
    <xf numFmtId="4" fontId="18" fillId="0" borderId="14" xfId="53" applyNumberFormat="1" applyFont="1" applyFill="1" applyBorder="1" applyAlignment="1">
      <alignment horizontal="center" vertical="center" wrapText="1"/>
      <protection/>
    </xf>
    <xf numFmtId="4" fontId="17" fillId="0" borderId="10" xfId="53" applyNumberFormat="1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left" vertical="top" wrapText="1"/>
    </xf>
    <xf numFmtId="4" fontId="18" fillId="0" borderId="23" xfId="53" applyNumberFormat="1" applyFont="1" applyFill="1" applyBorder="1" applyAlignment="1">
      <alignment horizontal="center" vertical="center" wrapText="1"/>
      <protection/>
    </xf>
    <xf numFmtId="0" fontId="16" fillId="0" borderId="20" xfId="0" applyFont="1" applyFill="1" applyBorder="1" applyAlignment="1">
      <alignment horizontal="left" vertical="top" wrapText="1"/>
    </xf>
    <xf numFmtId="4" fontId="16" fillId="0" borderId="10" xfId="53" applyNumberFormat="1" applyFont="1" applyFill="1" applyBorder="1" applyAlignment="1">
      <alignment horizontal="center" vertical="center" wrapText="1"/>
      <protection/>
    </xf>
    <xf numFmtId="0" fontId="15" fillId="0" borderId="24" xfId="0" applyFont="1" applyFill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" fontId="18" fillId="0" borderId="14" xfId="53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vertical="top" wrapText="1"/>
    </xf>
    <xf numFmtId="4" fontId="15" fillId="0" borderId="10" xfId="53" applyNumberFormat="1" applyFont="1" applyFill="1" applyBorder="1" applyAlignment="1">
      <alignment horizontal="center" vertical="center" wrapText="1"/>
      <protection/>
    </xf>
    <xf numFmtId="4" fontId="15" fillId="0" borderId="14" xfId="53" applyNumberFormat="1" applyFont="1" applyFill="1" applyBorder="1" applyAlignment="1">
      <alignment horizontal="center" vertical="center" wrapText="1"/>
      <protection/>
    </xf>
    <xf numFmtId="1" fontId="17" fillId="0" borderId="12" xfId="53" applyNumberFormat="1" applyFont="1" applyFill="1" applyBorder="1" applyAlignment="1">
      <alignment horizontal="center" vertical="top"/>
      <protection/>
    </xf>
    <xf numFmtId="1" fontId="17" fillId="0" borderId="0" xfId="53" applyNumberFormat="1" applyFont="1" applyFill="1" applyAlignment="1">
      <alignment horizontal="center" vertical="top"/>
      <protection/>
    </xf>
    <xf numFmtId="4" fontId="15" fillId="0" borderId="23" xfId="53" applyNumberFormat="1" applyFont="1" applyFill="1" applyBorder="1" applyAlignment="1">
      <alignment horizontal="center" vertical="center" wrapText="1"/>
      <protection/>
    </xf>
    <xf numFmtId="1" fontId="17" fillId="0" borderId="0" xfId="53" applyNumberFormat="1" applyFont="1" applyFill="1" applyBorder="1" applyAlignment="1">
      <alignment horizontal="center" vertical="top"/>
      <protection/>
    </xf>
    <xf numFmtId="0" fontId="16" fillId="0" borderId="13" xfId="0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 wrapText="1"/>
    </xf>
    <xf numFmtId="1" fontId="16" fillId="0" borderId="14" xfId="53" applyNumberFormat="1" applyFont="1" applyFill="1" applyBorder="1" applyAlignment="1">
      <alignment horizontal="center" vertical="center" wrapText="1"/>
      <protection/>
    </xf>
    <xf numFmtId="186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5" fillId="0" borderId="13" xfId="0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1" fontId="15" fillId="0" borderId="14" xfId="53" applyNumberFormat="1" applyFont="1" applyFill="1" applyBorder="1" applyAlignment="1">
      <alignment horizontal="center" vertical="center" wrapText="1"/>
      <protection/>
    </xf>
    <xf numFmtId="186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5" xfId="0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top"/>
    </xf>
    <xf numFmtId="49" fontId="15" fillId="0" borderId="29" xfId="0" applyNumberFormat="1" applyFont="1" applyFill="1" applyBorder="1" applyAlignment="1">
      <alignment horizontal="center" vertical="top"/>
    </xf>
    <xf numFmtId="4" fontId="16" fillId="0" borderId="16" xfId="53" applyNumberFormat="1" applyFont="1" applyFill="1" applyBorder="1" applyAlignment="1">
      <alignment horizontal="center" vertical="center" wrapText="1"/>
      <protection/>
    </xf>
    <xf numFmtId="1" fontId="16" fillId="0" borderId="21" xfId="53" applyNumberFormat="1" applyFont="1" applyFill="1" applyBorder="1" applyAlignment="1">
      <alignment horizontal="center" vertical="center" wrapText="1"/>
      <protection/>
    </xf>
    <xf numFmtId="4" fontId="15" fillId="0" borderId="16" xfId="53" applyNumberFormat="1" applyFont="1" applyFill="1" applyBorder="1" applyAlignment="1">
      <alignment horizontal="center" vertical="center" wrapText="1"/>
      <protection/>
    </xf>
    <xf numFmtId="1" fontId="15" fillId="0" borderId="21" xfId="53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>
      <alignment horizontal="left" vertical="top" wrapText="1"/>
    </xf>
    <xf numFmtId="4" fontId="16" fillId="0" borderId="24" xfId="53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vertical="top"/>
    </xf>
    <xf numFmtId="4" fontId="15" fillId="0" borderId="2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top" wrapText="1"/>
    </xf>
    <xf numFmtId="3" fontId="61" fillId="0" borderId="10" xfId="0" applyNumberFormat="1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left" vertical="center" wrapText="1"/>
    </xf>
    <xf numFmtId="1" fontId="15" fillId="32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center" wrapText="1"/>
    </xf>
    <xf numFmtId="4" fontId="16" fillId="32" borderId="10" xfId="53" applyNumberFormat="1" applyFont="1" applyFill="1" applyBorder="1" applyAlignment="1">
      <alignment horizontal="center" vertical="center" wrapText="1"/>
      <protection/>
    </xf>
    <xf numFmtId="4" fontId="16" fillId="32" borderId="16" xfId="53" applyNumberFormat="1" applyFont="1" applyFill="1" applyBorder="1" applyAlignment="1">
      <alignment horizontal="center" vertical="center" wrapText="1"/>
      <protection/>
    </xf>
    <xf numFmtId="186" fontId="15" fillId="0" borderId="0" xfId="0" applyNumberFormat="1" applyFont="1" applyAlignment="1">
      <alignment vertical="top"/>
    </xf>
    <xf numFmtId="0" fontId="61" fillId="32" borderId="10" xfId="0" applyFont="1" applyFill="1" applyBorder="1" applyAlignment="1">
      <alignment vertical="top" wrapText="1"/>
    </xf>
    <xf numFmtId="0" fontId="61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center" wrapText="1"/>
    </xf>
    <xf numFmtId="186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4" fontId="61" fillId="32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left" vertical="top" wrapText="1"/>
    </xf>
    <xf numFmtId="3" fontId="15" fillId="32" borderId="10" xfId="0" applyNumberFormat="1" applyFont="1" applyFill="1" applyBorder="1" applyAlignment="1">
      <alignment vertical="top" wrapText="1"/>
    </xf>
    <xf numFmtId="4" fontId="15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6" fillId="32" borderId="24" xfId="0" applyFont="1" applyFill="1" applyBorder="1" applyAlignment="1">
      <alignment horizontal="left" vertical="top" wrapText="1"/>
    </xf>
    <xf numFmtId="4" fontId="15" fillId="32" borderId="16" xfId="53" applyNumberFormat="1" applyFont="1" applyFill="1" applyBorder="1" applyAlignment="1">
      <alignment horizontal="center" vertical="center" wrapText="1"/>
      <protection/>
    </xf>
    <xf numFmtId="0" fontId="15" fillId="32" borderId="10" xfId="0" applyFont="1" applyFill="1" applyBorder="1" applyAlignment="1">
      <alignment wrapText="1"/>
    </xf>
    <xf numFmtId="0" fontId="15" fillId="32" borderId="24" xfId="0" applyFont="1" applyFill="1" applyBorder="1" applyAlignment="1">
      <alignment horizontal="left" vertical="top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184" fontId="15" fillId="0" borderId="0" xfId="53" applyNumberFormat="1" applyFont="1" applyFill="1" applyAlignment="1">
      <alignment vertical="top"/>
      <protection/>
    </xf>
    <xf numFmtId="184" fontId="15" fillId="0" borderId="0" xfId="53" applyNumberFormat="1" applyFont="1" applyFill="1" applyAlignment="1">
      <alignment horizontal="justify" vertical="top" wrapText="1"/>
      <protection/>
    </xf>
    <xf numFmtId="185" fontId="61" fillId="32" borderId="0" xfId="0" applyNumberFormat="1" applyFont="1" applyFill="1" applyAlignment="1">
      <alignment horizontal="center" vertical="top"/>
    </xf>
    <xf numFmtId="184" fontId="16" fillId="0" borderId="0" xfId="53" applyNumberFormat="1" applyFont="1" applyFill="1" applyAlignment="1">
      <alignment horizontal="justify" vertical="top" wrapText="1"/>
      <protection/>
    </xf>
    <xf numFmtId="192" fontId="15" fillId="0" borderId="0" xfId="53" applyNumberFormat="1" applyFont="1" applyFill="1" applyAlignment="1">
      <alignment horizontal="center" vertical="center"/>
      <protection/>
    </xf>
    <xf numFmtId="184" fontId="15" fillId="32" borderId="0" xfId="53" applyNumberFormat="1" applyFont="1" applyFill="1" applyAlignment="1">
      <alignment horizontal="justify" vertical="top" wrapText="1"/>
      <protection/>
    </xf>
    <xf numFmtId="4" fontId="15" fillId="0" borderId="0" xfId="53" applyNumberFormat="1" applyFont="1" applyFill="1" applyAlignment="1">
      <alignment horizontal="center" vertical="center"/>
      <protection/>
    </xf>
    <xf numFmtId="4" fontId="15" fillId="0" borderId="0" xfId="53" applyNumberFormat="1" applyFont="1" applyAlignment="1">
      <alignment horizontal="justify" vertical="top" wrapText="1"/>
      <protection/>
    </xf>
    <xf numFmtId="4" fontId="15" fillId="0" borderId="0" xfId="53" applyNumberFormat="1" applyFont="1" applyAlignment="1">
      <alignment vertical="top"/>
      <protection/>
    </xf>
    <xf numFmtId="0" fontId="15" fillId="0" borderId="0" xfId="53" applyFont="1" applyFill="1" applyBorder="1" applyAlignment="1">
      <alignment vertical="top"/>
      <protection/>
    </xf>
    <xf numFmtId="4" fontId="15" fillId="0" borderId="0" xfId="0" applyNumberFormat="1" applyFont="1" applyFill="1" applyAlignment="1">
      <alignment vertical="top" wrapText="1"/>
    </xf>
    <xf numFmtId="4" fontId="15" fillId="0" borderId="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left" vertical="top" wrapText="1"/>
      <protection/>
    </xf>
    <xf numFmtId="184" fontId="16" fillId="0" borderId="0" xfId="0" applyNumberFormat="1" applyFont="1" applyFill="1" applyAlignment="1">
      <alignment vertical="top" wrapText="1"/>
    </xf>
    <xf numFmtId="184" fontId="5" fillId="0" borderId="0" xfId="0" applyNumberFormat="1" applyFont="1" applyAlignment="1">
      <alignment vertical="top" wrapText="1"/>
    </xf>
    <xf numFmtId="0" fontId="15" fillId="0" borderId="0" xfId="53" applyFont="1" applyFill="1" applyBorder="1" applyAlignment="1">
      <alignment vertical="top" wrapText="1"/>
      <protection/>
    </xf>
    <xf numFmtId="4" fontId="15" fillId="0" borderId="0" xfId="53" applyNumberFormat="1" applyFont="1" applyFill="1" applyBorder="1" applyAlignment="1">
      <alignment horizontal="center" vertical="center"/>
      <protection/>
    </xf>
    <xf numFmtId="0" fontId="15" fillId="0" borderId="0" xfId="53" applyFont="1" applyBorder="1" applyAlignment="1">
      <alignment vertical="top"/>
      <protection/>
    </xf>
    <xf numFmtId="0" fontId="15" fillId="0" borderId="0" xfId="53" applyFont="1" applyFill="1" applyBorder="1" applyAlignment="1">
      <alignment horizontal="center" vertical="center"/>
      <protection/>
    </xf>
    <xf numFmtId="184" fontId="16" fillId="0" borderId="0" xfId="53" applyNumberFormat="1" applyFont="1" applyFill="1" applyBorder="1" applyAlignment="1">
      <alignment vertical="top"/>
      <protection/>
    </xf>
    <xf numFmtId="0" fontId="15" fillId="0" borderId="0" xfId="53" applyFont="1" applyBorder="1" applyAlignment="1">
      <alignment horizontal="center" vertical="center"/>
      <protection/>
    </xf>
    <xf numFmtId="49" fontId="15" fillId="0" borderId="0" xfId="53" applyNumberFormat="1" applyFont="1" applyBorder="1" applyAlignment="1">
      <alignment vertical="top"/>
      <protection/>
    </xf>
    <xf numFmtId="184" fontId="15" fillId="0" borderId="0" xfId="53" applyNumberFormat="1" applyFont="1" applyBorder="1" applyAlignment="1">
      <alignment vertical="top"/>
      <protection/>
    </xf>
    <xf numFmtId="184" fontId="16" fillId="0" borderId="0" xfId="53" applyNumberFormat="1" applyFont="1" applyFill="1" applyAlignment="1">
      <alignment vertical="top"/>
      <protection/>
    </xf>
    <xf numFmtId="0" fontId="2" fillId="0" borderId="30" xfId="0" applyFont="1" applyFill="1" applyBorder="1" applyAlignment="1">
      <alignment horizontal="center" vertical="top"/>
    </xf>
    <xf numFmtId="49" fontId="2" fillId="0" borderId="31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" fontId="9" fillId="0" borderId="28" xfId="53" applyNumberFormat="1" applyFont="1" applyFill="1" applyBorder="1" applyAlignment="1">
      <alignment horizontal="center" vertical="top"/>
      <protection/>
    </xf>
    <xf numFmtId="49" fontId="9" fillId="0" borderId="29" xfId="53" applyNumberFormat="1" applyFont="1" applyFill="1" applyBorder="1" applyAlignment="1">
      <alignment horizontal="center" vertical="top"/>
      <protection/>
    </xf>
    <xf numFmtId="0" fontId="7" fillId="0" borderId="20" xfId="0" applyFont="1" applyFill="1" applyBorder="1" applyAlignment="1">
      <alignment vertical="top" wrapText="1"/>
    </xf>
    <xf numFmtId="184" fontId="9" fillId="0" borderId="23" xfId="53" applyNumberFormat="1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8" fillId="0" borderId="10" xfId="53" applyNumberFormat="1" applyFont="1" applyFill="1" applyBorder="1" applyAlignment="1">
      <alignment horizontal="center" vertical="center"/>
      <protection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1" fontId="21" fillId="0" borderId="10" xfId="53" applyNumberFormat="1" applyFont="1" applyBorder="1" applyAlignment="1">
      <alignment horizontal="center" vertical="top"/>
      <protection/>
    </xf>
    <xf numFmtId="4" fontId="8" fillId="0" borderId="23" xfId="53" applyNumberFormat="1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49" fontId="2" fillId="0" borderId="31" xfId="0" applyNumberFormat="1" applyFont="1" applyFill="1" applyBorder="1" applyAlignment="1">
      <alignment horizontal="center" vertical="top"/>
    </xf>
    <xf numFmtId="0" fontId="7" fillId="0" borderId="0" xfId="53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7" fillId="0" borderId="0" xfId="53" applyFont="1" applyFill="1" applyBorder="1" applyAlignment="1">
      <alignment horizontal="left" vertical="top"/>
      <protection/>
    </xf>
    <xf numFmtId="0" fontId="0" fillId="0" borderId="0" xfId="0" applyAlignment="1">
      <alignment vertical="top"/>
    </xf>
    <xf numFmtId="0" fontId="14" fillId="0" borderId="0" xfId="53" applyFont="1" applyFill="1" applyBorder="1" applyAlignment="1">
      <alignment horizontal="left" vertical="top" wrapText="1"/>
      <protection/>
    </xf>
    <xf numFmtId="0" fontId="14" fillId="0" borderId="0" xfId="0" applyFont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7" fillId="0" borderId="0" xfId="53" applyFont="1" applyFill="1" applyBorder="1" applyAlignment="1">
      <alignment horizontal="left"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53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vertical="top" wrapText="1"/>
    </xf>
    <xf numFmtId="49" fontId="2" fillId="32" borderId="33" xfId="53" applyNumberFormat="1" applyFont="1" applyFill="1" applyBorder="1" applyAlignment="1">
      <alignment horizontal="center" vertical="top" wrapText="1"/>
      <protection/>
    </xf>
    <xf numFmtId="49" fontId="2" fillId="32" borderId="34" xfId="53" applyNumberFormat="1" applyFont="1" applyFill="1" applyBorder="1" applyAlignment="1">
      <alignment horizontal="center" vertical="top" wrapText="1"/>
      <protection/>
    </xf>
    <xf numFmtId="49" fontId="2" fillId="32" borderId="35" xfId="53" applyNumberFormat="1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32" borderId="0" xfId="53" applyFont="1" applyFill="1" applyBorder="1" applyAlignment="1">
      <alignment horizontal="left" vertical="top" wrapText="1"/>
      <protection/>
    </xf>
    <xf numFmtId="184" fontId="2" fillId="0" borderId="36" xfId="53" applyNumberFormat="1" applyFont="1" applyFill="1" applyBorder="1" applyAlignment="1">
      <alignment horizontal="center" vertical="top" wrapText="1"/>
      <protection/>
    </xf>
    <xf numFmtId="184" fontId="2" fillId="0" borderId="10" xfId="53" applyNumberFormat="1" applyFont="1" applyFill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 vertical="top"/>
      <protection/>
    </xf>
    <xf numFmtId="1" fontId="2" fillId="0" borderId="23" xfId="53" applyNumberFormat="1" applyFont="1" applyFill="1" applyBorder="1" applyAlignment="1">
      <alignment horizontal="center" vertical="top"/>
      <protection/>
    </xf>
    <xf numFmtId="0" fontId="7" fillId="0" borderId="32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49" fontId="2" fillId="0" borderId="36" xfId="53" applyNumberFormat="1" applyFont="1" applyBorder="1" applyAlignment="1">
      <alignment horizontal="center" vertical="top" wrapText="1"/>
      <protection/>
    </xf>
    <xf numFmtId="49" fontId="2" fillId="0" borderId="10" xfId="53" applyNumberFormat="1" applyFont="1" applyBorder="1" applyAlignment="1">
      <alignment horizontal="center" vertical="top" wrapText="1"/>
      <protection/>
    </xf>
    <xf numFmtId="0" fontId="2" fillId="0" borderId="37" xfId="53" applyFont="1" applyBorder="1" applyAlignment="1">
      <alignment horizontal="center" vertical="top" wrapText="1"/>
      <protection/>
    </xf>
    <xf numFmtId="0" fontId="7" fillId="0" borderId="38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184" fontId="2" fillId="0" borderId="36" xfId="53" applyNumberFormat="1" applyFont="1" applyBorder="1" applyAlignment="1">
      <alignment horizontal="center" vertical="top" wrapText="1"/>
      <protection/>
    </xf>
    <xf numFmtId="0" fontId="2" fillId="0" borderId="0" xfId="53" applyFont="1" applyAlignment="1">
      <alignment horizontal="center" vertical="top"/>
      <protection/>
    </xf>
    <xf numFmtId="0" fontId="2" fillId="0" borderId="39" xfId="53" applyFont="1" applyBorder="1" applyAlignment="1">
      <alignment horizontal="center" vertical="top" wrapText="1"/>
      <protection/>
    </xf>
    <xf numFmtId="0" fontId="2" fillId="0" borderId="13" xfId="53" applyFont="1" applyBorder="1" applyAlignment="1">
      <alignment horizontal="center" vertical="top" wrapText="1"/>
      <protection/>
    </xf>
    <xf numFmtId="0" fontId="2" fillId="0" borderId="36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top" wrapText="1"/>
      <protection/>
    </xf>
    <xf numFmtId="184" fontId="2" fillId="0" borderId="10" xfId="53" applyNumberFormat="1" applyFont="1" applyBorder="1" applyAlignment="1">
      <alignment horizontal="center" vertical="top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184" fontId="2" fillId="0" borderId="41" xfId="53" applyNumberFormat="1" applyFont="1" applyBorder="1" applyAlignment="1">
      <alignment horizontal="center" vertical="top" wrapText="1"/>
      <protection/>
    </xf>
    <xf numFmtId="184" fontId="7" fillId="0" borderId="42" xfId="0" applyNumberFormat="1" applyFont="1" applyBorder="1" applyAlignment="1">
      <alignment horizontal="center" vertical="top" wrapText="1"/>
    </xf>
    <xf numFmtId="1" fontId="2" fillId="0" borderId="25" xfId="53" applyNumberFormat="1" applyFont="1" applyFill="1" applyBorder="1" applyAlignment="1" quotePrefix="1">
      <alignment horizontal="left" vertical="top" wrapText="1"/>
      <protection/>
    </xf>
    <xf numFmtId="0" fontId="6" fillId="0" borderId="24" xfId="0" applyFont="1" applyBorder="1" applyAlignment="1">
      <alignment horizontal="left" vertical="top" wrapText="1"/>
    </xf>
    <xf numFmtId="1" fontId="2" fillId="0" borderId="22" xfId="53" applyNumberFormat="1" applyFont="1" applyFill="1" applyBorder="1" applyAlignment="1" quotePrefix="1">
      <alignment horizontal="left" vertical="top" wrapText="1"/>
      <protection/>
    </xf>
    <xf numFmtId="0" fontId="6" fillId="0" borderId="4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0" fillId="0" borderId="3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2" fillId="0" borderId="25" xfId="0" applyNumberFormat="1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2" fillId="0" borderId="25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6" fillId="0" borderId="0" xfId="53" applyFont="1" applyAlignment="1">
      <alignment horizontal="center" vertical="top"/>
      <protection/>
    </xf>
    <xf numFmtId="0" fontId="16" fillId="0" borderId="39" xfId="53" applyFont="1" applyBorder="1" applyAlignment="1">
      <alignment horizontal="center" vertical="top" wrapText="1"/>
      <protection/>
    </xf>
    <xf numFmtId="0" fontId="16" fillId="0" borderId="13" xfId="53" applyFont="1" applyBorder="1" applyAlignment="1">
      <alignment horizontal="center" vertical="top" wrapText="1"/>
      <protection/>
    </xf>
    <xf numFmtId="49" fontId="16" fillId="0" borderId="36" xfId="53" applyNumberFormat="1" applyFont="1" applyBorder="1" applyAlignment="1">
      <alignment horizontal="center" vertical="top" wrapText="1"/>
      <protection/>
    </xf>
    <xf numFmtId="49" fontId="16" fillId="0" borderId="10" xfId="53" applyNumberFormat="1" applyFont="1" applyBorder="1" applyAlignment="1">
      <alignment horizontal="center" vertical="top" wrapText="1"/>
      <protection/>
    </xf>
    <xf numFmtId="0" fontId="16" fillId="0" borderId="37" xfId="53" applyFont="1" applyBorder="1" applyAlignment="1">
      <alignment horizontal="center" vertical="top" wrapText="1"/>
      <protection/>
    </xf>
    <xf numFmtId="0" fontId="15" fillId="0" borderId="38" xfId="0" applyFont="1" applyBorder="1" applyAlignment="1">
      <alignment vertical="top"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6" fillId="0" borderId="36" xfId="53" applyFont="1" applyBorder="1" applyAlignment="1">
      <alignment horizontal="center" vertical="top" wrapText="1"/>
      <protection/>
    </xf>
    <xf numFmtId="0" fontId="16" fillId="0" borderId="10" xfId="53" applyFont="1" applyBorder="1" applyAlignment="1">
      <alignment horizontal="center" vertical="top" wrapText="1"/>
      <protection/>
    </xf>
    <xf numFmtId="184" fontId="16" fillId="0" borderId="36" xfId="53" applyNumberFormat="1" applyFont="1" applyBorder="1" applyAlignment="1">
      <alignment horizontal="center" vertical="top" wrapText="1"/>
      <protection/>
    </xf>
    <xf numFmtId="184" fontId="16" fillId="0" borderId="10" xfId="53" applyNumberFormat="1" applyFont="1" applyBorder="1" applyAlignment="1">
      <alignment horizontal="center" vertical="top" wrapText="1"/>
      <protection/>
    </xf>
    <xf numFmtId="184" fontId="16" fillId="0" borderId="41" xfId="53" applyNumberFormat="1" applyFont="1" applyBorder="1" applyAlignment="1">
      <alignment horizontal="center" vertical="top" wrapText="1"/>
      <protection/>
    </xf>
    <xf numFmtId="184" fontId="15" fillId="0" borderId="42" xfId="0" applyNumberFormat="1" applyFont="1" applyBorder="1" applyAlignment="1">
      <alignment horizontal="center" vertical="top" wrapText="1"/>
    </xf>
    <xf numFmtId="184" fontId="16" fillId="0" borderId="36" xfId="53" applyNumberFormat="1" applyFont="1" applyFill="1" applyBorder="1" applyAlignment="1">
      <alignment horizontal="center" vertical="top" wrapText="1"/>
      <protection/>
    </xf>
    <xf numFmtId="184" fontId="16" fillId="0" borderId="10" xfId="53" applyNumberFormat="1" applyFont="1" applyFill="1" applyBorder="1" applyAlignment="1">
      <alignment horizontal="center" vertical="top" wrapText="1"/>
      <protection/>
    </xf>
    <xf numFmtId="0" fontId="15" fillId="0" borderId="40" xfId="53" applyFont="1" applyBorder="1" applyAlignment="1">
      <alignment horizontal="center"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1" fontId="17" fillId="0" borderId="10" xfId="53" applyNumberFormat="1" applyFont="1" applyBorder="1" applyAlignment="1">
      <alignment horizontal="center" vertical="top"/>
      <protection/>
    </xf>
    <xf numFmtId="1" fontId="16" fillId="0" borderId="23" xfId="53" applyNumberFormat="1" applyFont="1" applyFill="1" applyBorder="1" applyAlignment="1">
      <alignment horizontal="center" vertical="top"/>
      <protection/>
    </xf>
    <xf numFmtId="0" fontId="15" fillId="0" borderId="32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1" fontId="18" fillId="0" borderId="15" xfId="53" applyNumberFormat="1" applyFont="1" applyFill="1" applyBorder="1" applyAlignment="1">
      <alignment horizontal="center" vertical="top"/>
      <protection/>
    </xf>
    <xf numFmtId="0" fontId="5" fillId="0" borderId="28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49" fontId="18" fillId="0" borderId="16" xfId="53" applyNumberFormat="1" applyFont="1" applyFill="1" applyBorder="1" applyAlignment="1">
      <alignment horizontal="center" vertical="top"/>
      <protection/>
    </xf>
    <xf numFmtId="0" fontId="5" fillId="0" borderId="29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16" fillId="0" borderId="25" xfId="53" applyNumberFormat="1" applyFont="1" applyFill="1" applyBorder="1" applyAlignment="1">
      <alignment horizontal="left" vertical="top" wrapText="1"/>
      <protection/>
    </xf>
    <xf numFmtId="0" fontId="15" fillId="0" borderId="24" xfId="0" applyNumberFormat="1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vertical="top" wrapText="1"/>
    </xf>
    <xf numFmtId="0" fontId="15" fillId="0" borderId="4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15" fillId="0" borderId="22" xfId="0" applyFont="1" applyFill="1" applyBorder="1" applyAlignment="1" quotePrefix="1">
      <alignment horizontal="center" vertical="top" wrapText="1"/>
    </xf>
    <xf numFmtId="0" fontId="15" fillId="0" borderId="43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1" fontId="18" fillId="0" borderId="28" xfId="53" applyNumberFormat="1" applyFont="1" applyFill="1" applyBorder="1" applyAlignment="1">
      <alignment horizontal="center" vertical="top"/>
      <protection/>
    </xf>
    <xf numFmtId="1" fontId="18" fillId="0" borderId="30" xfId="53" applyNumberFormat="1" applyFont="1" applyFill="1" applyBorder="1" applyAlignment="1">
      <alignment horizontal="center" vertical="top"/>
      <protection/>
    </xf>
    <xf numFmtId="49" fontId="18" fillId="0" borderId="29" xfId="53" applyNumberFormat="1" applyFont="1" applyFill="1" applyBorder="1" applyAlignment="1">
      <alignment horizontal="center" vertical="top"/>
      <protection/>
    </xf>
    <xf numFmtId="49" fontId="18" fillId="0" borderId="31" xfId="53" applyNumberFormat="1" applyFont="1" applyFill="1" applyBorder="1" applyAlignment="1">
      <alignment horizontal="center" vertical="top"/>
      <protection/>
    </xf>
    <xf numFmtId="0" fontId="15" fillId="0" borderId="25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43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center" vertical="top"/>
    </xf>
    <xf numFmtId="0" fontId="16" fillId="0" borderId="28" xfId="0" applyFont="1" applyFill="1" applyBorder="1" applyAlignment="1">
      <alignment horizontal="center" vertical="top"/>
    </xf>
    <xf numFmtId="0" fontId="16" fillId="0" borderId="30" xfId="0" applyFont="1" applyFill="1" applyBorder="1" applyAlignment="1">
      <alignment horizontal="center" vertical="top"/>
    </xf>
    <xf numFmtId="49" fontId="16" fillId="0" borderId="16" xfId="0" applyNumberFormat="1" applyFont="1" applyFill="1" applyBorder="1" applyAlignment="1">
      <alignment horizontal="center" vertical="top"/>
    </xf>
    <xf numFmtId="49" fontId="16" fillId="0" borderId="29" xfId="0" applyNumberFormat="1" applyFont="1" applyFill="1" applyBorder="1" applyAlignment="1">
      <alignment horizontal="center" vertical="top"/>
    </xf>
    <xf numFmtId="49" fontId="16" fillId="0" borderId="31" xfId="0" applyNumberFormat="1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2" fontId="15" fillId="0" borderId="25" xfId="0" applyNumberFormat="1" applyFont="1" applyFill="1" applyBorder="1" applyAlignment="1">
      <alignment horizontal="center" vertical="top" wrapText="1"/>
    </xf>
    <xf numFmtId="2" fontId="15" fillId="0" borderId="24" xfId="0" applyNumberFormat="1" applyFont="1" applyFill="1" applyBorder="1" applyAlignment="1">
      <alignment horizontal="center" vertical="top" wrapText="1"/>
    </xf>
    <xf numFmtId="2" fontId="15" fillId="0" borderId="26" xfId="0" applyNumberFormat="1" applyFont="1" applyFill="1" applyBorder="1" applyAlignment="1">
      <alignment horizontal="center" vertical="top" wrapText="1"/>
    </xf>
    <xf numFmtId="2" fontId="15" fillId="0" borderId="27" xfId="0" applyNumberFormat="1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horizontal="center" vertical="top"/>
    </xf>
    <xf numFmtId="49" fontId="15" fillId="0" borderId="29" xfId="0" applyNumberFormat="1" applyFont="1" applyFill="1" applyBorder="1" applyAlignment="1">
      <alignment horizontal="center" vertical="top"/>
    </xf>
    <xf numFmtId="49" fontId="15" fillId="0" borderId="31" xfId="0" applyNumberFormat="1" applyFont="1" applyFill="1" applyBorder="1" applyAlignment="1">
      <alignment horizontal="center" vertical="top"/>
    </xf>
    <xf numFmtId="0" fontId="16" fillId="0" borderId="25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43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16" fillId="0" borderId="46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16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43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32" borderId="25" xfId="0" applyFont="1" applyFill="1" applyBorder="1" applyAlignment="1">
      <alignment horizontal="center" vertical="top" wrapText="1"/>
    </xf>
    <xf numFmtId="0" fontId="16" fillId="32" borderId="24" xfId="0" applyFont="1" applyFill="1" applyBorder="1" applyAlignment="1">
      <alignment horizontal="center" vertical="top" wrapText="1"/>
    </xf>
    <xf numFmtId="0" fontId="16" fillId="32" borderId="22" xfId="0" applyFont="1" applyFill="1" applyBorder="1" applyAlignment="1">
      <alignment horizontal="center" vertical="top" wrapText="1"/>
    </xf>
    <xf numFmtId="0" fontId="16" fillId="32" borderId="43" xfId="0" applyFont="1" applyFill="1" applyBorder="1" applyAlignment="1">
      <alignment horizontal="center" vertical="top" wrapText="1"/>
    </xf>
    <xf numFmtId="0" fontId="16" fillId="32" borderId="26" xfId="0" applyFont="1" applyFill="1" applyBorder="1" applyAlignment="1">
      <alignment horizontal="center" vertical="top" wrapText="1"/>
    </xf>
    <xf numFmtId="0" fontId="16" fillId="32" borderId="27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6" fillId="32" borderId="23" xfId="0" applyFont="1" applyFill="1" applyBorder="1" applyAlignment="1">
      <alignment horizontal="center" vertical="top" wrapText="1"/>
    </xf>
    <xf numFmtId="0" fontId="16" fillId="32" borderId="32" xfId="0" applyFont="1" applyFill="1" applyBorder="1" applyAlignment="1">
      <alignment horizontal="center" vertical="top" wrapText="1"/>
    </xf>
    <xf numFmtId="0" fontId="16" fillId="32" borderId="20" xfId="0" applyFont="1" applyFill="1" applyBorder="1" applyAlignment="1">
      <alignment horizontal="center" vertical="top" wrapText="1"/>
    </xf>
    <xf numFmtId="0" fontId="16" fillId="32" borderId="25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16" fillId="32" borderId="23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15" fillId="32" borderId="0" xfId="53" applyFont="1" applyFill="1" applyBorder="1" applyAlignment="1">
      <alignment horizontal="left" vertical="top" wrapText="1"/>
      <protection/>
    </xf>
    <xf numFmtId="0" fontId="15" fillId="0" borderId="20" xfId="0" applyFont="1" applyBorder="1" applyAlignment="1">
      <alignment horizontal="center" vertical="top" wrapText="1"/>
    </xf>
    <xf numFmtId="0" fontId="15" fillId="0" borderId="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 vertical="top" wrapText="1"/>
    </xf>
    <xf numFmtId="0" fontId="15" fillId="0" borderId="0" xfId="53" applyFont="1" applyBorder="1" applyAlignment="1">
      <alignment horizontal="left" vertical="top" wrapText="1"/>
      <protection/>
    </xf>
    <xf numFmtId="0" fontId="15" fillId="0" borderId="0" xfId="0" applyFont="1" applyAlignment="1">
      <alignment horizontal="left" vertical="top" wrapText="1"/>
    </xf>
    <xf numFmtId="0" fontId="16" fillId="32" borderId="46" xfId="0" applyFont="1" applyFill="1" applyBorder="1" applyAlignment="1">
      <alignment horizontal="center" vertical="top" wrapText="1"/>
    </xf>
    <xf numFmtId="49" fontId="16" fillId="32" borderId="33" xfId="53" applyNumberFormat="1" applyFont="1" applyFill="1" applyBorder="1" applyAlignment="1">
      <alignment horizontal="center" vertical="top" wrapText="1"/>
      <protection/>
    </xf>
    <xf numFmtId="49" fontId="16" fillId="32" borderId="34" xfId="53" applyNumberFormat="1" applyFont="1" applyFill="1" applyBorder="1" applyAlignment="1">
      <alignment horizontal="center" vertical="top" wrapText="1"/>
      <protection/>
    </xf>
    <xf numFmtId="49" fontId="16" fillId="32" borderId="35" xfId="53" applyNumberFormat="1" applyFont="1" applyFill="1" applyBorder="1" applyAlignment="1">
      <alignment horizontal="center" vertical="top" wrapText="1"/>
      <protection/>
    </xf>
    <xf numFmtId="0" fontId="15" fillId="0" borderId="0" xfId="53" applyFont="1" applyFill="1" applyBorder="1" applyAlignment="1">
      <alignment horizontal="left" vertical="top"/>
      <protection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5" fillId="32" borderId="0" xfId="0" applyFont="1" applyFill="1" applyAlignment="1">
      <alignment horizontal="left" vertical="top" wrapText="1"/>
    </xf>
    <xf numFmtId="0" fontId="5" fillId="32" borderId="0" xfId="0" applyFont="1" applyFill="1" applyAlignment="1">
      <alignment vertical="top" wrapText="1"/>
    </xf>
    <xf numFmtId="1" fontId="9" fillId="0" borderId="15" xfId="53" applyNumberFormat="1" applyFont="1" applyFill="1" applyBorder="1" applyAlignment="1">
      <alignment horizontal="center" vertical="top"/>
      <protection/>
    </xf>
    <xf numFmtId="0" fontId="0" fillId="0" borderId="28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49" fontId="9" fillId="0" borderId="16" xfId="53" applyNumberFormat="1" applyFont="1" applyFill="1" applyBorder="1" applyAlignment="1">
      <alignment horizontal="center" vertical="top"/>
      <protection/>
    </xf>
    <xf numFmtId="0" fontId="0" fillId="0" borderId="29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2" fillId="0" borderId="25" xfId="53" applyNumberFormat="1" applyFont="1" applyFill="1" applyBorder="1" applyAlignment="1">
      <alignment horizontal="left" vertical="top" wrapText="1"/>
      <protection/>
    </xf>
    <xf numFmtId="0" fontId="0" fillId="0" borderId="24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vertical="top"/>
    </xf>
    <xf numFmtId="0" fontId="0" fillId="0" borderId="43" xfId="0" applyFill="1" applyBorder="1" applyAlignment="1">
      <alignment vertical="top"/>
    </xf>
    <xf numFmtId="0" fontId="2" fillId="0" borderId="15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2" fontId="7" fillId="0" borderId="25" xfId="0" applyNumberFormat="1" applyFont="1" applyFill="1" applyBorder="1" applyAlignment="1">
      <alignment horizontal="center" vertical="top" wrapText="1"/>
    </xf>
    <xf numFmtId="2" fontId="7" fillId="0" borderId="24" xfId="0" applyNumberFormat="1" applyFont="1" applyFill="1" applyBorder="1" applyAlignment="1">
      <alignment horizontal="center" vertical="top" wrapText="1"/>
    </xf>
    <xf numFmtId="2" fontId="7" fillId="0" borderId="26" xfId="0" applyNumberFormat="1" applyFont="1" applyFill="1" applyBorder="1" applyAlignment="1">
      <alignment horizontal="center" vertical="top" wrapText="1"/>
    </xf>
    <xf numFmtId="2" fontId="7" fillId="0" borderId="27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31" xfId="0" applyNumberFormat="1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7" fillId="0" borderId="27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center" vertical="top" wrapText="1"/>
    </xf>
    <xf numFmtId="0" fontId="2" fillId="32" borderId="32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32" borderId="25" xfId="0" applyFont="1" applyFill="1" applyBorder="1" applyAlignment="1">
      <alignment horizontal="center" vertical="top" wrapText="1"/>
    </xf>
    <xf numFmtId="0" fontId="2" fillId="32" borderId="24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top" wrapText="1"/>
    </xf>
    <xf numFmtId="0" fontId="2" fillId="32" borderId="43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32" borderId="27" xfId="0" applyFont="1" applyFill="1" applyBorder="1" applyAlignment="1">
      <alignment horizontal="center" vertical="top" wrapText="1"/>
    </xf>
    <xf numFmtId="0" fontId="2" fillId="32" borderId="46" xfId="0" applyFont="1" applyFill="1" applyBorder="1" applyAlignment="1">
      <alignment horizontal="center" vertical="top" wrapText="1"/>
    </xf>
    <xf numFmtId="0" fontId="0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 vertical="top" wrapText="1"/>
    </xf>
    <xf numFmtId="0" fontId="10" fillId="0" borderId="0" xfId="53" applyFont="1" applyFill="1" applyBorder="1" applyAlignment="1">
      <alignment horizontal="left" vertical="top" wrapText="1"/>
      <protection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33" borderId="0" xfId="53" applyFont="1" applyFill="1" applyBorder="1" applyAlignment="1">
      <alignment horizontal="left" vertical="top" wrapText="1"/>
      <protection/>
    </xf>
    <xf numFmtId="0" fontId="0" fillId="33" borderId="0" xfId="0" applyFill="1" applyAlignment="1">
      <alignment vertical="top" wrapText="1"/>
    </xf>
    <xf numFmtId="49" fontId="2" fillId="32" borderId="11" xfId="53" applyNumberFormat="1" applyFont="1" applyFill="1" applyBorder="1" applyAlignment="1">
      <alignment horizontal="center" vertical="top" wrapText="1"/>
      <protection/>
    </xf>
    <xf numFmtId="0" fontId="7" fillId="32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11" fillId="0" borderId="23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1" fontId="2" fillId="0" borderId="23" xfId="53" applyNumberFormat="1" applyFont="1" applyBorder="1" applyAlignment="1">
      <alignment horizontal="center" vertical="top"/>
      <protection/>
    </xf>
    <xf numFmtId="0" fontId="7" fillId="0" borderId="32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" fillId="32" borderId="22" xfId="0" applyFont="1" applyFill="1" applyBorder="1" applyAlignment="1">
      <alignment horizontal="left" vertical="top" wrapText="1"/>
    </xf>
    <xf numFmtId="0" fontId="2" fillId="32" borderId="43" xfId="0" applyFont="1" applyFill="1" applyBorder="1" applyAlignment="1">
      <alignment horizontal="left" vertical="top" wrapText="1"/>
    </xf>
    <xf numFmtId="0" fontId="2" fillId="32" borderId="26" xfId="0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2" fillId="0" borderId="24" xfId="0" applyFont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32" borderId="23" xfId="0" applyFont="1" applyFill="1" applyBorder="1" applyAlignment="1">
      <alignment vertical="top" wrapText="1"/>
    </xf>
    <xf numFmtId="0" fontId="7" fillId="32" borderId="20" xfId="0" applyFont="1" applyFill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32" borderId="25" xfId="0" applyNumberFormat="1" applyFont="1" applyFill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2" fillId="32" borderId="23" xfId="0" applyNumberFormat="1" applyFont="1" applyFill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7" fillId="32" borderId="25" xfId="0" applyFont="1" applyFill="1" applyBorder="1" applyAlignment="1" quotePrefix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2" fontId="7" fillId="0" borderId="25" xfId="0" applyNumberFormat="1" applyFont="1" applyBorder="1" applyAlignment="1">
      <alignment horizontal="left" vertical="top" wrapText="1"/>
    </xf>
    <xf numFmtId="2" fontId="7" fillId="0" borderId="24" xfId="0" applyNumberFormat="1" applyFont="1" applyBorder="1" applyAlignment="1">
      <alignment horizontal="left" vertical="top" wrapText="1"/>
    </xf>
    <xf numFmtId="2" fontId="0" fillId="0" borderId="26" xfId="0" applyNumberFormat="1" applyBorder="1" applyAlignment="1">
      <alignment horizontal="left" vertical="top" wrapText="1"/>
    </xf>
    <xf numFmtId="2" fontId="0" fillId="0" borderId="27" xfId="0" applyNumberFormat="1" applyBorder="1" applyAlignment="1">
      <alignment horizontal="left" vertical="top" wrapText="1"/>
    </xf>
    <xf numFmtId="1" fontId="9" fillId="0" borderId="15" xfId="53" applyNumberFormat="1" applyFont="1" applyBorder="1" applyAlignment="1">
      <alignment horizontal="center" vertical="top"/>
      <protection/>
    </xf>
    <xf numFmtId="0" fontId="0" fillId="0" borderId="28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9" fillId="0" borderId="16" xfId="53" applyNumberFormat="1" applyFont="1" applyBorder="1" applyAlignment="1">
      <alignment horizontal="center" vertical="top"/>
      <protection/>
    </xf>
    <xf numFmtId="0" fontId="2" fillId="0" borderId="25" xfId="53" applyNumberFormat="1" applyFont="1" applyBorder="1" applyAlignment="1">
      <alignment horizontal="left" vertical="top" wrapText="1"/>
      <protection/>
    </xf>
    <xf numFmtId="0" fontId="0" fillId="0" borderId="2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1" fontId="9" fillId="0" borderId="23" xfId="53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1" fontId="2" fillId="0" borderId="25" xfId="53" applyNumberFormat="1" applyFont="1" applyBorder="1" applyAlignment="1">
      <alignment horizontal="left" vertical="top" wrapText="1"/>
      <protection/>
    </xf>
    <xf numFmtId="1" fontId="2" fillId="0" borderId="24" xfId="53" applyNumberFormat="1" applyFont="1" applyBorder="1" applyAlignment="1">
      <alignment horizontal="left" vertical="top" wrapText="1"/>
      <protection/>
    </xf>
    <xf numFmtId="1" fontId="2" fillId="0" borderId="22" xfId="53" applyNumberFormat="1" applyFont="1" applyBorder="1" applyAlignment="1">
      <alignment horizontal="left" vertical="top" wrapText="1"/>
      <protection/>
    </xf>
    <xf numFmtId="1" fontId="2" fillId="0" borderId="43" xfId="53" applyNumberFormat="1" applyFont="1" applyBorder="1" applyAlignment="1">
      <alignment horizontal="left" vertical="top" wrapText="1"/>
      <protection/>
    </xf>
    <xf numFmtId="1" fontId="2" fillId="0" borderId="26" xfId="53" applyNumberFormat="1" applyFont="1" applyBorder="1" applyAlignment="1">
      <alignment horizontal="left" vertical="top" wrapText="1"/>
      <protection/>
    </xf>
    <xf numFmtId="1" fontId="2" fillId="0" borderId="27" xfId="53" applyNumberFormat="1" applyFont="1" applyBorder="1" applyAlignment="1">
      <alignment horizontal="left" vertical="top" wrapText="1"/>
      <protection/>
    </xf>
    <xf numFmtId="0" fontId="7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85" fontId="2" fillId="0" borderId="36" xfId="53" applyNumberFormat="1" applyFont="1" applyBorder="1" applyAlignment="1">
      <alignment horizontal="center" vertical="center" wrapText="1"/>
      <protection/>
    </xf>
    <xf numFmtId="185" fontId="2" fillId="0" borderId="41" xfId="53" applyNumberFormat="1" applyFont="1" applyBorder="1" applyAlignment="1">
      <alignment horizontal="center" vertical="center" wrapText="1"/>
      <protection/>
    </xf>
    <xf numFmtId="185" fontId="7" fillId="0" borderId="42" xfId="0" applyNumberFormat="1" applyFont="1" applyBorder="1" applyAlignment="1">
      <alignment horizontal="center" vertical="center" wrapText="1"/>
    </xf>
    <xf numFmtId="185" fontId="2" fillId="0" borderId="36" xfId="53" applyNumberFormat="1" applyFont="1" applyFill="1" applyBorder="1" applyAlignment="1">
      <alignment horizontal="center" vertical="center" wrapText="1"/>
      <protection/>
    </xf>
    <xf numFmtId="185" fontId="2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49" fontId="2" fillId="0" borderId="36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37" xfId="53" applyFont="1" applyBorder="1" applyAlignment="1">
      <alignment horizontal="center" vertical="center" wrapText="1"/>
      <protection/>
    </xf>
    <xf numFmtId="0" fontId="7" fillId="0" borderId="3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36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85" fontId="2" fillId="0" borderId="1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перерозподи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\&#1054;&#1073;&#1097;&#1072;&#1103;\&#1050;&#1086;&#1087;&#1080;&#1103;%20&#1089;&#1077;&#1089;&#1110;&#1103;%2026.05\Documents%20and%20Settings\user\&#1044;&#1054;&#1050;&#1059;&#1052;&#1045;&#1053;&#1058;&#1048;\&#1044;&#1083;&#1103;%20&#1089;&#1077;&#1083;&#1100;&#1088;&#1072;&#1076;\&#1058;&#1080;&#1087;&#1086;&#1074;&#1077;%20&#1088;&#1080;&#1096;&#1077;&#1085;&#1085;&#1103;\&#1076;&#1086;&#1076;&#1072;&#1090;&#1082;&#1080;%20&#1082;&#1074;&#1080;&#1090;&#1077;&#1085;&#1100;%20&#1076;&#1086;%20&#1087;&#1086;&#1103;&#1089;&#1085;&#110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путати"/>
      <sheetName val="розшифровка"/>
      <sheetName val="розшифровк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view="pageBreakPreview" zoomScale="60" zoomScalePageLayoutView="0" workbookViewId="0" topLeftCell="A10">
      <selection activeCell="E17" sqref="E17"/>
    </sheetView>
  </sheetViews>
  <sheetFormatPr defaultColWidth="11.375" defaultRowHeight="12.75"/>
  <cols>
    <col min="1" max="1" width="7.25390625" style="47" customWidth="1"/>
    <col min="2" max="2" width="6.75390625" style="203" customWidth="1"/>
    <col min="3" max="3" width="11.375" style="47" customWidth="1"/>
    <col min="4" max="4" width="34.875" style="47" customWidth="1"/>
    <col min="5" max="5" width="57.625" style="47" customWidth="1"/>
    <col min="6" max="6" width="31.00390625" style="204" bestFit="1" customWidth="1"/>
    <col min="7" max="7" width="32.625" style="204" bestFit="1" customWidth="1"/>
    <col min="8" max="8" width="21.25390625" style="204" bestFit="1" customWidth="1"/>
    <col min="9" max="9" width="19.125" style="204" bestFit="1" customWidth="1"/>
    <col min="10" max="10" width="27.75390625" style="204" bestFit="1" customWidth="1"/>
    <col min="11" max="11" width="24.875" style="204" bestFit="1" customWidth="1"/>
    <col min="12" max="12" width="18.75390625" style="223" bestFit="1" customWidth="1"/>
    <col min="13" max="13" width="16.875" style="224" bestFit="1" customWidth="1"/>
    <col min="14" max="14" width="27.625" style="47" bestFit="1" customWidth="1"/>
    <col min="15" max="15" width="18.375" style="47" bestFit="1" customWidth="1"/>
    <col min="16" max="16384" width="11.375" style="47" customWidth="1"/>
  </cols>
  <sheetData>
    <row r="1" ht="18.75">
      <c r="L1" s="216" t="s">
        <v>265</v>
      </c>
    </row>
    <row r="2" spans="11:13" ht="18.75">
      <c r="K2" s="478" t="s">
        <v>450</v>
      </c>
      <c r="L2" s="477"/>
      <c r="M2" s="477"/>
    </row>
    <row r="3" spans="11:13" ht="45" customHeight="1">
      <c r="K3" s="477"/>
      <c r="L3" s="477"/>
      <c r="M3" s="477"/>
    </row>
    <row r="4" spans="1:13" ht="18.75">
      <c r="A4" s="500" t="s">
        <v>7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13" ht="18.75">
      <c r="A5" s="500" t="s">
        <v>17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</row>
    <row r="6" spans="1:13" ht="18.75">
      <c r="A6" s="500" t="s">
        <v>69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</row>
    <row r="7" spans="10:13" ht="19.5" thickBot="1">
      <c r="J7" s="205"/>
      <c r="K7" s="205"/>
      <c r="L7" s="217"/>
      <c r="M7" s="224" t="s">
        <v>20</v>
      </c>
    </row>
    <row r="8" spans="1:14" s="207" customFormat="1" ht="18.75">
      <c r="A8" s="501" t="s">
        <v>4</v>
      </c>
      <c r="B8" s="493" t="s">
        <v>6</v>
      </c>
      <c r="C8" s="495" t="s">
        <v>10</v>
      </c>
      <c r="D8" s="496"/>
      <c r="E8" s="503" t="s">
        <v>0</v>
      </c>
      <c r="F8" s="499" t="s">
        <v>13</v>
      </c>
      <c r="G8" s="499" t="s">
        <v>3</v>
      </c>
      <c r="H8" s="499"/>
      <c r="I8" s="499" t="s">
        <v>1</v>
      </c>
      <c r="J8" s="499"/>
      <c r="K8" s="508" t="s">
        <v>16</v>
      </c>
      <c r="L8" s="487" t="s">
        <v>2</v>
      </c>
      <c r="M8" s="506" t="s">
        <v>8</v>
      </c>
      <c r="N8" s="206"/>
    </row>
    <row r="9" spans="1:14" s="207" customFormat="1" ht="37.5">
      <c r="A9" s="502"/>
      <c r="B9" s="494"/>
      <c r="C9" s="497"/>
      <c r="D9" s="498"/>
      <c r="E9" s="504"/>
      <c r="F9" s="505"/>
      <c r="G9" s="208" t="s">
        <v>9</v>
      </c>
      <c r="H9" s="208" t="s">
        <v>5</v>
      </c>
      <c r="I9" s="208" t="s">
        <v>14</v>
      </c>
      <c r="J9" s="208" t="s">
        <v>15</v>
      </c>
      <c r="K9" s="509"/>
      <c r="L9" s="488"/>
      <c r="M9" s="507"/>
      <c r="N9" s="9"/>
    </row>
    <row r="10" spans="1:14" s="210" customFormat="1" ht="19.5">
      <c r="A10" s="10">
        <v>1</v>
      </c>
      <c r="B10" s="11">
        <v>2</v>
      </c>
      <c r="C10" s="489">
        <v>3</v>
      </c>
      <c r="D10" s="489"/>
      <c r="E10" s="12">
        <v>4</v>
      </c>
      <c r="F10" s="235">
        <v>5</v>
      </c>
      <c r="G10" s="235">
        <v>7</v>
      </c>
      <c r="H10" s="235">
        <v>8</v>
      </c>
      <c r="I10" s="235">
        <v>6</v>
      </c>
      <c r="J10" s="235">
        <v>7</v>
      </c>
      <c r="K10" s="236">
        <v>8</v>
      </c>
      <c r="L10" s="237">
        <v>9</v>
      </c>
      <c r="M10" s="225">
        <v>10</v>
      </c>
      <c r="N10" s="209"/>
    </row>
    <row r="11" spans="1:14" s="210" customFormat="1" ht="23.25">
      <c r="A11" s="14"/>
      <c r="B11" s="15" t="s">
        <v>11</v>
      </c>
      <c r="C11" s="456" t="s">
        <v>19</v>
      </c>
      <c r="D11" s="12"/>
      <c r="E11" s="16"/>
      <c r="F11" s="238"/>
      <c r="G11" s="238"/>
      <c r="H11" s="238"/>
      <c r="I11" s="238"/>
      <c r="J11" s="238"/>
      <c r="K11" s="239"/>
      <c r="L11" s="237"/>
      <c r="M11" s="225"/>
      <c r="N11" s="209"/>
    </row>
    <row r="12" spans="1:14" s="273" customFormat="1" ht="19.5">
      <c r="A12" s="267"/>
      <c r="B12" s="268"/>
      <c r="C12" s="490" t="s">
        <v>12</v>
      </c>
      <c r="D12" s="491"/>
      <c r="E12" s="492"/>
      <c r="F12" s="269"/>
      <c r="G12" s="269"/>
      <c r="H12" s="269"/>
      <c r="I12" s="269"/>
      <c r="J12" s="269"/>
      <c r="K12" s="270"/>
      <c r="L12" s="218"/>
      <c r="M12" s="271"/>
      <c r="N12" s="272"/>
    </row>
    <row r="13" spans="1:14" s="273" customFormat="1" ht="37.5" customHeight="1">
      <c r="A13" s="439"/>
      <c r="B13" s="440"/>
      <c r="C13" s="510" t="s">
        <v>390</v>
      </c>
      <c r="D13" s="511"/>
      <c r="E13" s="443" t="s">
        <v>391</v>
      </c>
      <c r="F13" s="269">
        <v>78764</v>
      </c>
      <c r="G13" s="269"/>
      <c r="H13" s="269">
        <v>78764</v>
      </c>
      <c r="I13" s="269"/>
      <c r="J13" s="269"/>
      <c r="K13" s="442"/>
      <c r="L13" s="218">
        <f>F13</f>
        <v>78764</v>
      </c>
      <c r="M13" s="271" t="s">
        <v>67</v>
      </c>
      <c r="N13" s="272"/>
    </row>
    <row r="14" spans="1:14" s="273" customFormat="1" ht="37.5" customHeight="1">
      <c r="A14" s="439"/>
      <c r="B14" s="440"/>
      <c r="C14" s="512"/>
      <c r="D14" s="513"/>
      <c r="E14" s="443" t="s">
        <v>448</v>
      </c>
      <c r="F14" s="269">
        <v>88185</v>
      </c>
      <c r="G14" s="269"/>
      <c r="H14" s="269">
        <v>88185</v>
      </c>
      <c r="I14" s="269"/>
      <c r="J14" s="269"/>
      <c r="K14" s="442"/>
      <c r="L14" s="218">
        <f>F14</f>
        <v>88185</v>
      </c>
      <c r="M14" s="271" t="s">
        <v>67</v>
      </c>
      <c r="N14" s="272"/>
    </row>
    <row r="15" spans="1:14" s="273" customFormat="1" ht="60" customHeight="1">
      <c r="A15" s="439"/>
      <c r="B15" s="440"/>
      <c r="C15" s="514"/>
      <c r="D15" s="515"/>
      <c r="E15" s="278" t="s">
        <v>392</v>
      </c>
      <c r="F15" s="451">
        <f>F13+F14</f>
        <v>166949</v>
      </c>
      <c r="G15" s="451">
        <f aca="true" t="shared" si="0" ref="G15:L15">G13+G14</f>
        <v>0</v>
      </c>
      <c r="H15" s="451">
        <f t="shared" si="0"/>
        <v>166949</v>
      </c>
      <c r="I15" s="451">
        <f t="shared" si="0"/>
        <v>0</v>
      </c>
      <c r="J15" s="451">
        <f t="shared" si="0"/>
        <v>0</v>
      </c>
      <c r="K15" s="451">
        <f t="shared" si="0"/>
        <v>0</v>
      </c>
      <c r="L15" s="451">
        <f t="shared" si="0"/>
        <v>166949</v>
      </c>
      <c r="M15" s="271"/>
      <c r="N15" s="272"/>
    </row>
    <row r="16" spans="1:14" s="273" customFormat="1" ht="46.5" customHeight="1">
      <c r="A16" s="439"/>
      <c r="B16" s="440"/>
      <c r="C16" s="527" t="s">
        <v>23</v>
      </c>
      <c r="D16" s="528"/>
      <c r="E16" s="153" t="s">
        <v>458</v>
      </c>
      <c r="F16" s="451">
        <v>-897222</v>
      </c>
      <c r="G16" s="451">
        <v>-897222</v>
      </c>
      <c r="H16" s="451"/>
      <c r="I16" s="451"/>
      <c r="J16" s="451"/>
      <c r="K16" s="457"/>
      <c r="L16" s="451">
        <f>F16+K16</f>
        <v>-897222</v>
      </c>
      <c r="M16" s="271" t="s">
        <v>21</v>
      </c>
      <c r="N16" s="272"/>
    </row>
    <row r="17" spans="1:14" s="273" customFormat="1" ht="60" customHeight="1">
      <c r="A17" s="439"/>
      <c r="B17" s="440"/>
      <c r="C17" s="529"/>
      <c r="D17" s="530"/>
      <c r="E17" s="153" t="s">
        <v>459</v>
      </c>
      <c r="F17" s="451">
        <v>-102778</v>
      </c>
      <c r="G17" s="451">
        <v>-102778</v>
      </c>
      <c r="H17" s="451"/>
      <c r="I17" s="451"/>
      <c r="J17" s="451"/>
      <c r="K17" s="457"/>
      <c r="L17" s="451">
        <f>F17+K17</f>
        <v>-102778</v>
      </c>
      <c r="M17" s="271" t="s">
        <v>67</v>
      </c>
      <c r="N17" s="272"/>
    </row>
    <row r="18" spans="1:14" s="285" customFormat="1" ht="75">
      <c r="A18" s="458"/>
      <c r="B18" s="460"/>
      <c r="C18" s="529"/>
      <c r="D18" s="530"/>
      <c r="E18" s="441" t="s">
        <v>388</v>
      </c>
      <c r="F18" s="245">
        <v>109212</v>
      </c>
      <c r="G18" s="243"/>
      <c r="H18" s="245">
        <v>109212</v>
      </c>
      <c r="I18" s="282"/>
      <c r="J18" s="282"/>
      <c r="K18" s="286"/>
      <c r="L18" s="247">
        <f>F18</f>
        <v>109212</v>
      </c>
      <c r="M18" s="271" t="s">
        <v>67</v>
      </c>
      <c r="N18" s="284"/>
    </row>
    <row r="19" spans="1:14" s="285" customFormat="1" ht="56.25">
      <c r="A19" s="458"/>
      <c r="B19" s="460"/>
      <c r="C19" s="529"/>
      <c r="D19" s="530"/>
      <c r="E19" s="441" t="s">
        <v>451</v>
      </c>
      <c r="F19" s="245">
        <v>147000</v>
      </c>
      <c r="G19" s="243"/>
      <c r="H19" s="245">
        <v>147000</v>
      </c>
      <c r="I19" s="282"/>
      <c r="J19" s="282"/>
      <c r="K19" s="286"/>
      <c r="L19" s="247">
        <f>F19</f>
        <v>147000</v>
      </c>
      <c r="M19" s="271" t="s">
        <v>67</v>
      </c>
      <c r="N19" s="284"/>
    </row>
    <row r="20" spans="1:14" s="285" customFormat="1" ht="19.5">
      <c r="A20" s="459"/>
      <c r="B20" s="461"/>
      <c r="C20" s="452"/>
      <c r="D20" s="453"/>
      <c r="E20" s="280" t="s">
        <v>26</v>
      </c>
      <c r="F20" s="246">
        <f>SUM(F16:F19)</f>
        <v>-743788</v>
      </c>
      <c r="G20" s="246">
        <f aca="true" t="shared" si="1" ref="G20:L20">SUM(G16:G19)</f>
        <v>-1000000</v>
      </c>
      <c r="H20" s="246">
        <f t="shared" si="1"/>
        <v>256212</v>
      </c>
      <c r="I20" s="246">
        <f t="shared" si="1"/>
        <v>0</v>
      </c>
      <c r="J20" s="246">
        <f t="shared" si="1"/>
        <v>0</v>
      </c>
      <c r="K20" s="246">
        <f t="shared" si="1"/>
        <v>0</v>
      </c>
      <c r="L20" s="246">
        <f t="shared" si="1"/>
        <v>-743788</v>
      </c>
      <c r="M20" s="151"/>
      <c r="N20" s="284"/>
    </row>
    <row r="21" spans="1:14" s="285" customFormat="1" ht="39.75" customHeight="1">
      <c r="A21" s="436"/>
      <c r="B21" s="437"/>
      <c r="C21" s="527" t="s">
        <v>134</v>
      </c>
      <c r="D21" s="533"/>
      <c r="E21" s="153" t="s">
        <v>389</v>
      </c>
      <c r="F21" s="245">
        <v>54900</v>
      </c>
      <c r="G21" s="245"/>
      <c r="H21" s="245">
        <v>54900</v>
      </c>
      <c r="I21" s="245"/>
      <c r="J21" s="245"/>
      <c r="K21" s="245"/>
      <c r="L21" s="245">
        <f>F21</f>
        <v>54900</v>
      </c>
      <c r="M21" s="151" t="s">
        <v>67</v>
      </c>
      <c r="N21" s="284"/>
    </row>
    <row r="22" spans="1:14" s="285" customFormat="1" ht="25.5" customHeight="1">
      <c r="A22" s="436"/>
      <c r="B22" s="437"/>
      <c r="C22" s="534"/>
      <c r="D22" s="535"/>
      <c r="E22" s="280" t="s">
        <v>160</v>
      </c>
      <c r="F22" s="246">
        <f>F21</f>
        <v>54900</v>
      </c>
      <c r="G22" s="246">
        <f aca="true" t="shared" si="2" ref="G22:L22">G21</f>
        <v>0</v>
      </c>
      <c r="H22" s="246">
        <f t="shared" si="2"/>
        <v>54900</v>
      </c>
      <c r="I22" s="246">
        <f t="shared" si="2"/>
        <v>0</v>
      </c>
      <c r="J22" s="246">
        <f t="shared" si="2"/>
        <v>0</v>
      </c>
      <c r="K22" s="246">
        <f t="shared" si="2"/>
        <v>0</v>
      </c>
      <c r="L22" s="246">
        <f t="shared" si="2"/>
        <v>54900</v>
      </c>
      <c r="M22" s="151"/>
      <c r="N22" s="284"/>
    </row>
    <row r="23" spans="1:14" s="285" customFormat="1" ht="183" customHeight="1">
      <c r="A23" s="434"/>
      <c r="B23" s="435"/>
      <c r="C23" s="525" t="s">
        <v>395</v>
      </c>
      <c r="D23" s="511"/>
      <c r="E23" s="153" t="s">
        <v>452</v>
      </c>
      <c r="F23" s="246">
        <v>186096</v>
      </c>
      <c r="G23" s="246"/>
      <c r="H23" s="246">
        <v>186096</v>
      </c>
      <c r="I23" s="246"/>
      <c r="J23" s="246"/>
      <c r="K23" s="246">
        <v>220000</v>
      </c>
      <c r="L23" s="246">
        <f>K23+F23</f>
        <v>406096</v>
      </c>
      <c r="M23" s="151" t="s">
        <v>223</v>
      </c>
      <c r="N23" s="287"/>
    </row>
    <row r="24" spans="1:14" s="285" customFormat="1" ht="30.75" customHeight="1">
      <c r="A24" s="434"/>
      <c r="B24" s="435"/>
      <c r="C24" s="526"/>
      <c r="D24" s="513"/>
      <c r="E24" s="280" t="s">
        <v>396</v>
      </c>
      <c r="F24" s="246">
        <f>F23</f>
        <v>186096</v>
      </c>
      <c r="G24" s="246"/>
      <c r="H24" s="246">
        <f>H23</f>
        <v>186096</v>
      </c>
      <c r="I24" s="246"/>
      <c r="J24" s="246"/>
      <c r="K24" s="246">
        <f>K23</f>
        <v>220000</v>
      </c>
      <c r="L24" s="246">
        <f>L23</f>
        <v>406096</v>
      </c>
      <c r="M24" s="151"/>
      <c r="N24" s="287"/>
    </row>
    <row r="25" spans="1:14" s="285" customFormat="1" ht="159.75" customHeight="1">
      <c r="A25" s="434"/>
      <c r="B25" s="435"/>
      <c r="C25" s="527" t="s">
        <v>460</v>
      </c>
      <c r="D25" s="528"/>
      <c r="E25" s="153" t="s">
        <v>461</v>
      </c>
      <c r="F25" s="246">
        <v>1000000</v>
      </c>
      <c r="G25" s="246"/>
      <c r="H25" s="246">
        <v>1000000</v>
      </c>
      <c r="I25" s="246"/>
      <c r="J25" s="246"/>
      <c r="K25" s="246"/>
      <c r="L25" s="246">
        <f>F25+K25</f>
        <v>1000000</v>
      </c>
      <c r="M25" s="151" t="s">
        <v>468</v>
      </c>
      <c r="N25" s="287"/>
    </row>
    <row r="26" spans="1:14" s="285" customFormat="1" ht="56.25" customHeight="1">
      <c r="A26" s="434"/>
      <c r="B26" s="435"/>
      <c r="C26" s="531"/>
      <c r="D26" s="532"/>
      <c r="E26" s="280" t="s">
        <v>462</v>
      </c>
      <c r="F26" s="246">
        <f>F25</f>
        <v>1000000</v>
      </c>
      <c r="G26" s="246">
        <f aca="true" t="shared" si="3" ref="G26:L26">G25</f>
        <v>0</v>
      </c>
      <c r="H26" s="246">
        <f t="shared" si="3"/>
        <v>1000000</v>
      </c>
      <c r="I26" s="246">
        <f t="shared" si="3"/>
        <v>0</v>
      </c>
      <c r="J26" s="246">
        <f t="shared" si="3"/>
        <v>0</v>
      </c>
      <c r="K26" s="246">
        <f t="shared" si="3"/>
        <v>0</v>
      </c>
      <c r="L26" s="246">
        <f t="shared" si="3"/>
        <v>1000000</v>
      </c>
      <c r="M26" s="151"/>
      <c r="N26" s="287"/>
    </row>
    <row r="27" spans="1:14" s="290" customFormat="1" ht="18.75">
      <c r="A27" s="60"/>
      <c r="B27" s="61"/>
      <c r="C27" s="470" t="s">
        <v>63</v>
      </c>
      <c r="D27" s="471"/>
      <c r="E27" s="288"/>
      <c r="F27" s="247">
        <f>+F24+F15+F20+F22+F26</f>
        <v>664157</v>
      </c>
      <c r="G27" s="247">
        <f aca="true" t="shared" si="4" ref="G27:L27">+G24+G15+G20+G22+G26</f>
        <v>-1000000</v>
      </c>
      <c r="H27" s="247">
        <f t="shared" si="4"/>
        <v>1664157</v>
      </c>
      <c r="I27" s="247">
        <f t="shared" si="4"/>
        <v>0</v>
      </c>
      <c r="J27" s="247">
        <f t="shared" si="4"/>
        <v>0</v>
      </c>
      <c r="K27" s="247">
        <f t="shared" si="4"/>
        <v>220000</v>
      </c>
      <c r="L27" s="247">
        <f t="shared" si="4"/>
        <v>884157</v>
      </c>
      <c r="M27" s="226"/>
      <c r="N27" s="289"/>
    </row>
    <row r="28" spans="1:14" s="290" customFormat="1" ht="18.75">
      <c r="A28" s="444"/>
      <c r="B28" s="61"/>
      <c r="C28" s="470" t="s">
        <v>22</v>
      </c>
      <c r="D28" s="516"/>
      <c r="E28" s="517"/>
      <c r="F28" s="249"/>
      <c r="G28" s="249"/>
      <c r="H28" s="249"/>
      <c r="I28" s="249"/>
      <c r="J28" s="249"/>
      <c r="K28" s="249"/>
      <c r="L28" s="249"/>
      <c r="M28" s="264"/>
      <c r="N28" s="289"/>
    </row>
    <row r="29" spans="1:14" s="290" customFormat="1" ht="35.25" customHeight="1">
      <c r="A29" s="444"/>
      <c r="B29" s="61"/>
      <c r="C29" s="518" t="s">
        <v>390</v>
      </c>
      <c r="D29" s="511"/>
      <c r="E29" s="274" t="s">
        <v>393</v>
      </c>
      <c r="F29" s="249"/>
      <c r="G29" s="249"/>
      <c r="H29" s="249"/>
      <c r="I29" s="249"/>
      <c r="J29" s="249"/>
      <c r="K29" s="250">
        <v>-350000</v>
      </c>
      <c r="L29" s="250">
        <f>K29</f>
        <v>-350000</v>
      </c>
      <c r="M29" s="264" t="s">
        <v>67</v>
      </c>
      <c r="N29" s="289"/>
    </row>
    <row r="30" spans="1:14" s="290" customFormat="1" ht="35.25" customHeight="1">
      <c r="A30" s="444"/>
      <c r="B30" s="61"/>
      <c r="C30" s="519"/>
      <c r="D30" s="513"/>
      <c r="E30" s="274" t="s">
        <v>391</v>
      </c>
      <c r="F30" s="249"/>
      <c r="G30" s="249"/>
      <c r="H30" s="249"/>
      <c r="I30" s="249"/>
      <c r="J30" s="249"/>
      <c r="K30" s="250">
        <v>96560</v>
      </c>
      <c r="L30" s="250">
        <f>K30</f>
        <v>96560</v>
      </c>
      <c r="M30" s="264" t="s">
        <v>67</v>
      </c>
      <c r="N30" s="289"/>
    </row>
    <row r="31" spans="1:14" s="290" customFormat="1" ht="66" customHeight="1">
      <c r="A31" s="444"/>
      <c r="B31" s="61"/>
      <c r="C31" s="514"/>
      <c r="D31" s="515"/>
      <c r="E31" s="438" t="s">
        <v>231</v>
      </c>
      <c r="F31" s="249"/>
      <c r="G31" s="249"/>
      <c r="H31" s="249"/>
      <c r="I31" s="249"/>
      <c r="J31" s="249"/>
      <c r="K31" s="249">
        <f>K29+K30</f>
        <v>-253440</v>
      </c>
      <c r="L31" s="249">
        <f>L29+L30</f>
        <v>-253440</v>
      </c>
      <c r="M31" s="264"/>
      <c r="N31" s="289"/>
    </row>
    <row r="32" spans="1:14" s="290" customFormat="1" ht="162" customHeight="1">
      <c r="A32" s="444"/>
      <c r="B32" s="61"/>
      <c r="C32" s="527" t="s">
        <v>331</v>
      </c>
      <c r="D32" s="528"/>
      <c r="E32" s="274" t="s">
        <v>434</v>
      </c>
      <c r="F32" s="249"/>
      <c r="G32" s="249"/>
      <c r="H32" s="249"/>
      <c r="I32" s="249"/>
      <c r="J32" s="249"/>
      <c r="K32" s="249">
        <v>-2157000</v>
      </c>
      <c r="L32" s="249">
        <f aca="true" t="shared" si="5" ref="L32:L37">K32</f>
        <v>-2157000</v>
      </c>
      <c r="M32" s="264" t="s">
        <v>67</v>
      </c>
      <c r="N32" s="289"/>
    </row>
    <row r="33" spans="1:14" s="290" customFormat="1" ht="173.25" customHeight="1">
      <c r="A33" s="444"/>
      <c r="B33" s="61"/>
      <c r="C33" s="536"/>
      <c r="D33" s="537"/>
      <c r="E33" s="274" t="s">
        <v>435</v>
      </c>
      <c r="F33" s="249"/>
      <c r="G33" s="249"/>
      <c r="H33" s="249"/>
      <c r="I33" s="249"/>
      <c r="J33" s="249"/>
      <c r="K33" s="249">
        <v>-1357000</v>
      </c>
      <c r="L33" s="249">
        <f t="shared" si="5"/>
        <v>-1357000</v>
      </c>
      <c r="M33" s="264" t="s">
        <v>67</v>
      </c>
      <c r="N33" s="289"/>
    </row>
    <row r="34" spans="1:14" s="290" customFormat="1" ht="171.75" customHeight="1">
      <c r="A34" s="444"/>
      <c r="B34" s="61"/>
      <c r="C34" s="536"/>
      <c r="D34" s="537"/>
      <c r="E34" s="274" t="s">
        <v>436</v>
      </c>
      <c r="F34" s="249"/>
      <c r="G34" s="249"/>
      <c r="H34" s="249"/>
      <c r="I34" s="249"/>
      <c r="J34" s="249"/>
      <c r="K34" s="249">
        <v>-2637000</v>
      </c>
      <c r="L34" s="249">
        <f t="shared" si="5"/>
        <v>-2637000</v>
      </c>
      <c r="M34" s="264" t="s">
        <v>67</v>
      </c>
      <c r="N34" s="289"/>
    </row>
    <row r="35" spans="1:14" s="290" customFormat="1" ht="153.75" customHeight="1">
      <c r="A35" s="444"/>
      <c r="B35" s="61"/>
      <c r="C35" s="536"/>
      <c r="D35" s="537"/>
      <c r="E35" s="274" t="s">
        <v>437</v>
      </c>
      <c r="F35" s="249"/>
      <c r="G35" s="249"/>
      <c r="H35" s="249"/>
      <c r="I35" s="249"/>
      <c r="J35" s="249"/>
      <c r="K35" s="249">
        <v>1950000</v>
      </c>
      <c r="L35" s="249">
        <f t="shared" si="5"/>
        <v>1950000</v>
      </c>
      <c r="M35" s="264" t="s">
        <v>67</v>
      </c>
      <c r="N35" s="289"/>
    </row>
    <row r="36" spans="1:14" s="290" customFormat="1" ht="174" customHeight="1">
      <c r="A36" s="444"/>
      <c r="B36" s="61"/>
      <c r="C36" s="536"/>
      <c r="D36" s="537"/>
      <c r="E36" s="274" t="s">
        <v>438</v>
      </c>
      <c r="F36" s="249"/>
      <c r="G36" s="249"/>
      <c r="H36" s="249"/>
      <c r="I36" s="249"/>
      <c r="J36" s="249"/>
      <c r="K36" s="249">
        <v>2300000</v>
      </c>
      <c r="L36" s="249">
        <f t="shared" si="5"/>
        <v>2300000</v>
      </c>
      <c r="M36" s="264" t="s">
        <v>67</v>
      </c>
      <c r="N36" s="289"/>
    </row>
    <row r="37" spans="1:14" s="290" customFormat="1" ht="189.75" customHeight="1">
      <c r="A37" s="444"/>
      <c r="B37" s="61"/>
      <c r="C37" s="536"/>
      <c r="D37" s="537"/>
      <c r="E37" s="274" t="s">
        <v>439</v>
      </c>
      <c r="F37" s="249"/>
      <c r="G37" s="249"/>
      <c r="H37" s="249"/>
      <c r="I37" s="249"/>
      <c r="J37" s="249"/>
      <c r="K37" s="249">
        <v>1901000</v>
      </c>
      <c r="L37" s="249">
        <f t="shared" si="5"/>
        <v>1901000</v>
      </c>
      <c r="M37" s="264" t="s">
        <v>67</v>
      </c>
      <c r="N37" s="289"/>
    </row>
    <row r="38" spans="1:14" s="290" customFormat="1" ht="45" customHeight="1">
      <c r="A38" s="444"/>
      <c r="B38" s="61"/>
      <c r="C38" s="538"/>
      <c r="D38" s="539"/>
      <c r="E38" s="438" t="s">
        <v>440</v>
      </c>
      <c r="F38" s="249"/>
      <c r="G38" s="249"/>
      <c r="H38" s="249"/>
      <c r="I38" s="249"/>
      <c r="J38" s="249"/>
      <c r="K38" s="249">
        <f>SUM(K32:K37)</f>
        <v>0</v>
      </c>
      <c r="L38" s="249">
        <f>SUM(L32:L37)</f>
        <v>0</v>
      </c>
      <c r="M38" s="264"/>
      <c r="N38" s="289"/>
    </row>
    <row r="39" spans="1:14" s="290" customFormat="1" ht="45" customHeight="1">
      <c r="A39" s="444"/>
      <c r="B39" s="61"/>
      <c r="C39" s="518" t="s">
        <v>134</v>
      </c>
      <c r="D39" s="520"/>
      <c r="E39" s="274" t="s">
        <v>389</v>
      </c>
      <c r="F39" s="249"/>
      <c r="G39" s="249"/>
      <c r="H39" s="249"/>
      <c r="I39" s="249"/>
      <c r="J39" s="249"/>
      <c r="K39" s="250">
        <v>95100</v>
      </c>
      <c r="L39" s="250">
        <v>95100</v>
      </c>
      <c r="M39" s="264" t="s">
        <v>67</v>
      </c>
      <c r="N39" s="289"/>
    </row>
    <row r="40" spans="1:14" s="290" customFormat="1" ht="44.25" customHeight="1">
      <c r="A40" s="444"/>
      <c r="B40" s="61"/>
      <c r="C40" s="521"/>
      <c r="D40" s="522"/>
      <c r="E40" s="274" t="s">
        <v>394</v>
      </c>
      <c r="F40" s="249"/>
      <c r="G40" s="249"/>
      <c r="H40" s="249"/>
      <c r="I40" s="249"/>
      <c r="J40" s="249"/>
      <c r="K40" s="250">
        <v>-900000</v>
      </c>
      <c r="L40" s="250">
        <v>-900000</v>
      </c>
      <c r="M40" s="264" t="s">
        <v>67</v>
      </c>
      <c r="N40" s="289"/>
    </row>
    <row r="41" spans="1:14" s="290" customFormat="1" ht="18.75">
      <c r="A41" s="444"/>
      <c r="B41" s="61"/>
      <c r="C41" s="523"/>
      <c r="D41" s="524"/>
      <c r="E41" s="438" t="s">
        <v>160</v>
      </c>
      <c r="F41" s="249"/>
      <c r="G41" s="249"/>
      <c r="H41" s="249"/>
      <c r="I41" s="249"/>
      <c r="J41" s="249"/>
      <c r="K41" s="249">
        <f>K39+K40</f>
        <v>-804900</v>
      </c>
      <c r="L41" s="249">
        <f>L39+L40</f>
        <v>-804900</v>
      </c>
      <c r="M41" s="264"/>
      <c r="N41" s="289"/>
    </row>
    <row r="42" spans="1:14" s="290" customFormat="1" ht="32.25" customHeight="1">
      <c r="A42" s="444"/>
      <c r="B42" s="61"/>
      <c r="C42" s="464" t="s">
        <v>24</v>
      </c>
      <c r="D42" s="465"/>
      <c r="E42" s="438"/>
      <c r="F42" s="249"/>
      <c r="G42" s="249"/>
      <c r="H42" s="249"/>
      <c r="I42" s="249"/>
      <c r="J42" s="249"/>
      <c r="K42" s="249">
        <f>K31+K41</f>
        <v>-1058340</v>
      </c>
      <c r="L42" s="249">
        <f>L31+L41</f>
        <v>-1058340</v>
      </c>
      <c r="M42" s="264"/>
      <c r="N42" s="289"/>
    </row>
    <row r="43" spans="1:14" s="290" customFormat="1" ht="45.75" customHeight="1">
      <c r="A43" s="444"/>
      <c r="B43" s="447" t="s">
        <v>54</v>
      </c>
      <c r="C43" s="549" t="s">
        <v>55</v>
      </c>
      <c r="D43" s="550"/>
      <c r="E43" s="551"/>
      <c r="F43" s="249"/>
      <c r="G43" s="249"/>
      <c r="H43" s="249"/>
      <c r="I43" s="249"/>
      <c r="J43" s="249"/>
      <c r="K43" s="249"/>
      <c r="L43" s="249"/>
      <c r="M43" s="264"/>
      <c r="N43" s="289"/>
    </row>
    <row r="44" spans="1:14" s="290" customFormat="1" ht="45.75" customHeight="1">
      <c r="A44" s="454"/>
      <c r="B44" s="455"/>
      <c r="C44" s="490" t="s">
        <v>12</v>
      </c>
      <c r="D44" s="491"/>
      <c r="E44" s="492"/>
      <c r="F44" s="249"/>
      <c r="G44" s="249"/>
      <c r="H44" s="249"/>
      <c r="I44" s="249"/>
      <c r="J44" s="249"/>
      <c r="K44" s="249"/>
      <c r="L44" s="249"/>
      <c r="M44" s="264"/>
      <c r="N44" s="289"/>
    </row>
    <row r="45" spans="1:14" s="290" customFormat="1" ht="39.75" customHeight="1">
      <c r="A45" s="472"/>
      <c r="B45" s="472"/>
      <c r="C45" s="540" t="s">
        <v>400</v>
      </c>
      <c r="D45" s="543"/>
      <c r="E45" s="147" t="s">
        <v>401</v>
      </c>
      <c r="F45" s="249">
        <v>41465</v>
      </c>
      <c r="G45" s="249"/>
      <c r="H45" s="249">
        <v>41465</v>
      </c>
      <c r="I45" s="249">
        <v>41465</v>
      </c>
      <c r="J45" s="249"/>
      <c r="K45" s="249"/>
      <c r="L45" s="249">
        <f>F45+J45</f>
        <v>41465</v>
      </c>
      <c r="M45" s="264" t="s">
        <v>457</v>
      </c>
      <c r="N45" s="289"/>
    </row>
    <row r="46" spans="1:14" s="290" customFormat="1" ht="45" customHeight="1">
      <c r="A46" s="473"/>
      <c r="B46" s="473"/>
      <c r="C46" s="521"/>
      <c r="D46" s="522"/>
      <c r="E46" s="147" t="s">
        <v>402</v>
      </c>
      <c r="F46" s="249">
        <v>10107</v>
      </c>
      <c r="G46" s="249"/>
      <c r="H46" s="249">
        <v>10107</v>
      </c>
      <c r="I46" s="249"/>
      <c r="J46" s="249"/>
      <c r="K46" s="249"/>
      <c r="L46" s="249">
        <f>F46+K46</f>
        <v>10107</v>
      </c>
      <c r="M46" s="264" t="s">
        <v>457</v>
      </c>
      <c r="N46" s="289"/>
    </row>
    <row r="47" spans="1:14" s="290" customFormat="1" ht="32.25" customHeight="1">
      <c r="A47" s="474"/>
      <c r="B47" s="474"/>
      <c r="C47" s="523"/>
      <c r="D47" s="524"/>
      <c r="E47" s="291" t="s">
        <v>403</v>
      </c>
      <c r="F47" s="249">
        <f aca="true" t="shared" si="6" ref="F47:L47">SUM(F45:F46)</f>
        <v>51572</v>
      </c>
      <c r="G47" s="249">
        <f t="shared" si="6"/>
        <v>0</v>
      </c>
      <c r="H47" s="249">
        <f t="shared" si="6"/>
        <v>51572</v>
      </c>
      <c r="I47" s="249">
        <f t="shared" si="6"/>
        <v>41465</v>
      </c>
      <c r="J47" s="249">
        <f t="shared" si="6"/>
        <v>0</v>
      </c>
      <c r="K47" s="249">
        <f t="shared" si="6"/>
        <v>0</v>
      </c>
      <c r="L47" s="249">
        <f t="shared" si="6"/>
        <v>51572</v>
      </c>
      <c r="M47" s="264"/>
      <c r="N47" s="289"/>
    </row>
    <row r="48" spans="1:14" s="290" customFormat="1" ht="126" customHeight="1">
      <c r="A48" s="472"/>
      <c r="B48" s="472"/>
      <c r="C48" s="540" t="s">
        <v>56</v>
      </c>
      <c r="D48" s="543"/>
      <c r="E48" s="147" t="s">
        <v>404</v>
      </c>
      <c r="F48" s="249">
        <v>8988</v>
      </c>
      <c r="G48" s="249"/>
      <c r="H48" s="249">
        <v>8988</v>
      </c>
      <c r="I48" s="249"/>
      <c r="J48" s="249"/>
      <c r="K48" s="249"/>
      <c r="L48" s="249">
        <f>F48+K48</f>
        <v>8988</v>
      </c>
      <c r="M48" s="264" t="s">
        <v>457</v>
      </c>
      <c r="N48" s="289"/>
    </row>
    <row r="49" spans="1:14" s="290" customFormat="1" ht="45" customHeight="1">
      <c r="A49" s="475"/>
      <c r="B49" s="475"/>
      <c r="C49" s="544"/>
      <c r="D49" s="522"/>
      <c r="E49" s="147" t="s">
        <v>453</v>
      </c>
      <c r="F49" s="249">
        <v>96160</v>
      </c>
      <c r="G49" s="249"/>
      <c r="H49" s="249">
        <v>96160</v>
      </c>
      <c r="I49" s="249"/>
      <c r="J49" s="249"/>
      <c r="K49" s="249"/>
      <c r="L49" s="249">
        <f>F49+K49</f>
        <v>96160</v>
      </c>
      <c r="M49" s="264" t="s">
        <v>457</v>
      </c>
      <c r="N49" s="289"/>
    </row>
    <row r="50" spans="1:14" s="290" customFormat="1" ht="50.25" customHeight="1">
      <c r="A50" s="475"/>
      <c r="B50" s="475"/>
      <c r="C50" s="544"/>
      <c r="D50" s="522"/>
      <c r="E50" s="147" t="s">
        <v>454</v>
      </c>
      <c r="F50" s="249">
        <v>34320</v>
      </c>
      <c r="G50" s="249"/>
      <c r="H50" s="249">
        <f>F50</f>
        <v>34320</v>
      </c>
      <c r="I50" s="249"/>
      <c r="J50" s="249"/>
      <c r="K50" s="249"/>
      <c r="L50" s="249">
        <f>F50+K50</f>
        <v>34320</v>
      </c>
      <c r="M50" s="264" t="s">
        <v>457</v>
      </c>
      <c r="N50" s="289"/>
    </row>
    <row r="51" spans="1:14" s="290" customFormat="1" ht="54" customHeight="1">
      <c r="A51" s="475"/>
      <c r="B51" s="475"/>
      <c r="C51" s="544"/>
      <c r="D51" s="522"/>
      <c r="E51" s="147" t="s">
        <v>414</v>
      </c>
      <c r="F51" s="249">
        <v>150000</v>
      </c>
      <c r="G51" s="249"/>
      <c r="H51" s="249">
        <v>150000</v>
      </c>
      <c r="I51" s="249"/>
      <c r="J51" s="249"/>
      <c r="K51" s="249"/>
      <c r="L51" s="249">
        <f>F51+K51</f>
        <v>150000</v>
      </c>
      <c r="M51" s="264" t="s">
        <v>457</v>
      </c>
      <c r="N51" s="289"/>
    </row>
    <row r="52" spans="1:14" s="290" customFormat="1" ht="32.25" customHeight="1">
      <c r="A52" s="474"/>
      <c r="B52" s="474"/>
      <c r="C52" s="523"/>
      <c r="D52" s="524"/>
      <c r="E52" s="291" t="s">
        <v>57</v>
      </c>
      <c r="F52" s="249">
        <f>SUM(F48:F51)</f>
        <v>289468</v>
      </c>
      <c r="G52" s="249">
        <f aca="true" t="shared" si="7" ref="G52:L52">SUM(G48:G51)</f>
        <v>0</v>
      </c>
      <c r="H52" s="249">
        <f t="shared" si="7"/>
        <v>289468</v>
      </c>
      <c r="I52" s="249">
        <f t="shared" si="7"/>
        <v>0</v>
      </c>
      <c r="J52" s="249">
        <f t="shared" si="7"/>
        <v>0</v>
      </c>
      <c r="K52" s="249">
        <f t="shared" si="7"/>
        <v>0</v>
      </c>
      <c r="L52" s="249">
        <f t="shared" si="7"/>
        <v>289468</v>
      </c>
      <c r="M52" s="264"/>
      <c r="N52" s="289"/>
    </row>
    <row r="53" spans="1:14" s="290" customFormat="1" ht="70.5" customHeight="1">
      <c r="A53" s="444"/>
      <c r="B53" s="61"/>
      <c r="C53" s="527" t="s">
        <v>58</v>
      </c>
      <c r="D53" s="520"/>
      <c r="E53" s="147" t="s">
        <v>432</v>
      </c>
      <c r="F53" s="250">
        <v>61839</v>
      </c>
      <c r="G53" s="250"/>
      <c r="H53" s="250">
        <v>61839</v>
      </c>
      <c r="I53" s="250"/>
      <c r="J53" s="249"/>
      <c r="K53" s="249"/>
      <c r="L53" s="249">
        <f aca="true" t="shared" si="8" ref="L53:L58">F53+K53</f>
        <v>61839</v>
      </c>
      <c r="M53" s="264" t="s">
        <v>457</v>
      </c>
      <c r="N53" s="289"/>
    </row>
    <row r="54" spans="1:14" s="290" customFormat="1" ht="78.75" customHeight="1">
      <c r="A54" s="444"/>
      <c r="B54" s="61"/>
      <c r="C54" s="521"/>
      <c r="D54" s="522"/>
      <c r="E54" s="147" t="s">
        <v>406</v>
      </c>
      <c r="F54" s="250">
        <v>35800</v>
      </c>
      <c r="G54" s="250"/>
      <c r="H54" s="250">
        <v>35800</v>
      </c>
      <c r="I54" s="250"/>
      <c r="J54" s="249"/>
      <c r="K54" s="249"/>
      <c r="L54" s="249">
        <f t="shared" si="8"/>
        <v>35800</v>
      </c>
      <c r="M54" s="264" t="s">
        <v>457</v>
      </c>
      <c r="N54" s="289"/>
    </row>
    <row r="55" spans="1:14" s="290" customFormat="1" ht="144" customHeight="1">
      <c r="A55" s="444"/>
      <c r="B55" s="61"/>
      <c r="C55" s="521"/>
      <c r="D55" s="522"/>
      <c r="E55" s="147" t="s">
        <v>407</v>
      </c>
      <c r="F55" s="250">
        <v>24655</v>
      </c>
      <c r="G55" s="250"/>
      <c r="H55" s="250">
        <v>24655</v>
      </c>
      <c r="I55" s="250"/>
      <c r="J55" s="249"/>
      <c r="K55" s="249"/>
      <c r="L55" s="249">
        <f t="shared" si="8"/>
        <v>24655</v>
      </c>
      <c r="M55" s="264" t="s">
        <v>457</v>
      </c>
      <c r="N55" s="289"/>
    </row>
    <row r="56" spans="1:14" s="290" customFormat="1" ht="72" customHeight="1">
      <c r="A56" s="444"/>
      <c r="B56" s="61"/>
      <c r="C56" s="521"/>
      <c r="D56" s="522"/>
      <c r="E56" s="147" t="s">
        <v>456</v>
      </c>
      <c r="F56" s="250">
        <v>199900</v>
      </c>
      <c r="G56" s="250"/>
      <c r="H56" s="250">
        <v>199900</v>
      </c>
      <c r="I56" s="249"/>
      <c r="J56" s="249"/>
      <c r="K56" s="249"/>
      <c r="L56" s="249">
        <f t="shared" si="8"/>
        <v>199900</v>
      </c>
      <c r="M56" s="264" t="s">
        <v>457</v>
      </c>
      <c r="N56" s="289"/>
    </row>
    <row r="57" spans="1:14" s="290" customFormat="1" ht="75" customHeight="1">
      <c r="A57" s="444"/>
      <c r="B57" s="61"/>
      <c r="C57" s="521"/>
      <c r="D57" s="522"/>
      <c r="E57" s="147" t="s">
        <v>455</v>
      </c>
      <c r="F57" s="250">
        <v>198000</v>
      </c>
      <c r="G57" s="250"/>
      <c r="H57" s="250">
        <v>198000</v>
      </c>
      <c r="I57" s="249"/>
      <c r="J57" s="249"/>
      <c r="K57" s="249"/>
      <c r="L57" s="249">
        <f t="shared" si="8"/>
        <v>198000</v>
      </c>
      <c r="M57" s="264" t="s">
        <v>457</v>
      </c>
      <c r="N57" s="289"/>
    </row>
    <row r="58" spans="1:14" s="290" customFormat="1" ht="60" customHeight="1">
      <c r="A58" s="444"/>
      <c r="B58" s="61"/>
      <c r="C58" s="521"/>
      <c r="D58" s="522"/>
      <c r="E58" s="147" t="s">
        <v>416</v>
      </c>
      <c r="F58" s="250">
        <v>36096</v>
      </c>
      <c r="G58" s="250"/>
      <c r="H58" s="250">
        <v>36096</v>
      </c>
      <c r="I58" s="249"/>
      <c r="J58" s="249"/>
      <c r="K58" s="249"/>
      <c r="L58" s="249">
        <f t="shared" si="8"/>
        <v>36096</v>
      </c>
      <c r="M58" s="264" t="s">
        <v>457</v>
      </c>
      <c r="N58" s="289"/>
    </row>
    <row r="59" spans="1:14" s="290" customFormat="1" ht="32.25" customHeight="1">
      <c r="A59" s="444"/>
      <c r="B59" s="61"/>
      <c r="C59" s="523"/>
      <c r="D59" s="524"/>
      <c r="E59" s="291" t="s">
        <v>59</v>
      </c>
      <c r="F59" s="249">
        <f>SUM(F53:F58)</f>
        <v>556290</v>
      </c>
      <c r="G59" s="249">
        <f>SUM(G53:G57)</f>
        <v>0</v>
      </c>
      <c r="H59" s="249">
        <f>SUM(H53:H58)</f>
        <v>556290</v>
      </c>
      <c r="I59" s="249">
        <f>SUM(I53:I57)</f>
        <v>0</v>
      </c>
      <c r="J59" s="249">
        <f>SUM(J53:J57)</f>
        <v>0</v>
      </c>
      <c r="K59" s="249">
        <f>SUM(K53:K57)</f>
        <v>0</v>
      </c>
      <c r="L59" s="249">
        <f>SUM(L53:L58)</f>
        <v>556290</v>
      </c>
      <c r="M59" s="264"/>
      <c r="N59" s="289"/>
    </row>
    <row r="60" spans="1:14" s="290" customFormat="1" ht="32.25" customHeight="1">
      <c r="A60" s="444"/>
      <c r="B60" s="61"/>
      <c r="C60" s="540" t="s">
        <v>443</v>
      </c>
      <c r="D60" s="545"/>
      <c r="E60" s="291" t="s">
        <v>444</v>
      </c>
      <c r="F60" s="249">
        <v>-6750</v>
      </c>
      <c r="G60" s="249">
        <v>-6750</v>
      </c>
      <c r="H60" s="249"/>
      <c r="I60" s="249"/>
      <c r="J60" s="249"/>
      <c r="K60" s="249"/>
      <c r="L60" s="249">
        <f>F60+K60</f>
        <v>-6750</v>
      </c>
      <c r="M60" s="264" t="s">
        <v>457</v>
      </c>
      <c r="N60" s="289"/>
    </row>
    <row r="61" spans="1:14" s="290" customFormat="1" ht="32.25" customHeight="1">
      <c r="A61" s="444"/>
      <c r="B61" s="61"/>
      <c r="C61" s="547"/>
      <c r="D61" s="548"/>
      <c r="E61" s="291" t="s">
        <v>384</v>
      </c>
      <c r="F61" s="249">
        <f>F60</f>
        <v>-6750</v>
      </c>
      <c r="G61" s="249">
        <f aca="true" t="shared" si="9" ref="G61:L61">G60</f>
        <v>-6750</v>
      </c>
      <c r="H61" s="249">
        <f t="shared" si="9"/>
        <v>0</v>
      </c>
      <c r="I61" s="249">
        <f t="shared" si="9"/>
        <v>0</v>
      </c>
      <c r="J61" s="249">
        <f t="shared" si="9"/>
        <v>0</v>
      </c>
      <c r="K61" s="249">
        <f t="shared" si="9"/>
        <v>0</v>
      </c>
      <c r="L61" s="249">
        <f t="shared" si="9"/>
        <v>-6750</v>
      </c>
      <c r="M61" s="264"/>
      <c r="N61" s="289"/>
    </row>
    <row r="62" spans="1:14" s="290" customFormat="1" ht="54.75" customHeight="1">
      <c r="A62" s="444"/>
      <c r="B62" s="61"/>
      <c r="C62" s="540" t="s">
        <v>411</v>
      </c>
      <c r="D62" s="545"/>
      <c r="E62" s="147" t="s">
        <v>412</v>
      </c>
      <c r="F62" s="250">
        <v>-102790</v>
      </c>
      <c r="G62" s="250">
        <v>-102790</v>
      </c>
      <c r="H62" s="250"/>
      <c r="I62" s="250">
        <v>-102790</v>
      </c>
      <c r="J62" s="250"/>
      <c r="K62" s="250"/>
      <c r="L62" s="249">
        <f>F62+H62</f>
        <v>-102790</v>
      </c>
      <c r="M62" s="264" t="s">
        <v>457</v>
      </c>
      <c r="N62" s="289"/>
    </row>
    <row r="63" spans="1:14" s="290" customFormat="1" ht="32.25" customHeight="1">
      <c r="A63" s="444"/>
      <c r="B63" s="61"/>
      <c r="C63" s="544"/>
      <c r="D63" s="546"/>
      <c r="E63" s="147" t="s">
        <v>309</v>
      </c>
      <c r="F63" s="250">
        <v>-31854</v>
      </c>
      <c r="G63" s="250">
        <v>-31854</v>
      </c>
      <c r="H63" s="250"/>
      <c r="I63" s="250"/>
      <c r="J63" s="250"/>
      <c r="K63" s="250"/>
      <c r="L63" s="249">
        <f>F63+H63</f>
        <v>-31854</v>
      </c>
      <c r="M63" s="264" t="s">
        <v>457</v>
      </c>
      <c r="N63" s="289"/>
    </row>
    <row r="64" spans="1:14" s="290" customFormat="1" ht="32.25" customHeight="1">
      <c r="A64" s="444"/>
      <c r="B64" s="61"/>
      <c r="C64" s="547"/>
      <c r="D64" s="548"/>
      <c r="E64" s="291" t="s">
        <v>199</v>
      </c>
      <c r="F64" s="249">
        <f>F62+F63</f>
        <v>-134644</v>
      </c>
      <c r="G64" s="249">
        <f aca="true" t="shared" si="10" ref="G64:L64">G62+G63</f>
        <v>-134644</v>
      </c>
      <c r="H64" s="249">
        <f t="shared" si="10"/>
        <v>0</v>
      </c>
      <c r="I64" s="249">
        <f t="shared" si="10"/>
        <v>-102790</v>
      </c>
      <c r="J64" s="249">
        <f t="shared" si="10"/>
        <v>0</v>
      </c>
      <c r="K64" s="249">
        <f t="shared" si="10"/>
        <v>0</v>
      </c>
      <c r="L64" s="249">
        <f t="shared" si="10"/>
        <v>-134644</v>
      </c>
      <c r="M64" s="264"/>
      <c r="N64" s="289"/>
    </row>
    <row r="65" spans="1:14" s="290" customFormat="1" ht="51" customHeight="1">
      <c r="A65" s="444"/>
      <c r="B65" s="61"/>
      <c r="C65" s="540" t="s">
        <v>447</v>
      </c>
      <c r="D65" s="543"/>
      <c r="E65" s="147" t="s">
        <v>445</v>
      </c>
      <c r="F65" s="250">
        <v>6750</v>
      </c>
      <c r="G65" s="250"/>
      <c r="H65" s="250">
        <v>6750</v>
      </c>
      <c r="I65" s="250"/>
      <c r="J65" s="250"/>
      <c r="K65" s="250"/>
      <c r="L65" s="250">
        <f>F65</f>
        <v>6750</v>
      </c>
      <c r="M65" s="264" t="s">
        <v>457</v>
      </c>
      <c r="N65" s="289"/>
    </row>
    <row r="66" spans="1:14" s="290" customFormat="1" ht="81" customHeight="1">
      <c r="A66" s="444"/>
      <c r="B66" s="61"/>
      <c r="C66" s="523"/>
      <c r="D66" s="524"/>
      <c r="E66" s="291" t="s">
        <v>446</v>
      </c>
      <c r="F66" s="249">
        <f>F65</f>
        <v>6750</v>
      </c>
      <c r="G66" s="249">
        <f aca="true" t="shared" si="11" ref="G66:L66">G65</f>
        <v>0</v>
      </c>
      <c r="H66" s="249">
        <f t="shared" si="11"/>
        <v>6750</v>
      </c>
      <c r="I66" s="249">
        <f t="shared" si="11"/>
        <v>0</v>
      </c>
      <c r="J66" s="249">
        <f t="shared" si="11"/>
        <v>0</v>
      </c>
      <c r="K66" s="249">
        <f t="shared" si="11"/>
        <v>0</v>
      </c>
      <c r="L66" s="249">
        <f t="shared" si="11"/>
        <v>6750</v>
      </c>
      <c r="M66" s="264"/>
      <c r="N66" s="289"/>
    </row>
    <row r="67" spans="1:14" s="290" customFormat="1" ht="110.25" customHeight="1">
      <c r="A67" s="444"/>
      <c r="B67" s="61"/>
      <c r="C67" s="540" t="s">
        <v>408</v>
      </c>
      <c r="D67" s="543"/>
      <c r="E67" s="147" t="s">
        <v>433</v>
      </c>
      <c r="F67" s="249">
        <v>40000</v>
      </c>
      <c r="G67" s="249"/>
      <c r="H67" s="249">
        <v>40000</v>
      </c>
      <c r="I67" s="249"/>
      <c r="J67" s="249"/>
      <c r="K67" s="249"/>
      <c r="L67" s="249">
        <f>F67+K67</f>
        <v>40000</v>
      </c>
      <c r="M67" s="264" t="s">
        <v>457</v>
      </c>
      <c r="N67" s="289"/>
    </row>
    <row r="68" spans="1:14" s="290" customFormat="1" ht="138.75" customHeight="1">
      <c r="A68" s="444"/>
      <c r="B68" s="61"/>
      <c r="C68" s="521"/>
      <c r="D68" s="522"/>
      <c r="E68" s="147" t="s">
        <v>409</v>
      </c>
      <c r="F68" s="249">
        <v>8890</v>
      </c>
      <c r="G68" s="249"/>
      <c r="H68" s="249">
        <v>8890</v>
      </c>
      <c r="I68" s="249"/>
      <c r="J68" s="249"/>
      <c r="K68" s="249"/>
      <c r="L68" s="249">
        <f>F68+K68</f>
        <v>8890</v>
      </c>
      <c r="M68" s="264" t="s">
        <v>457</v>
      </c>
      <c r="N68" s="289"/>
    </row>
    <row r="69" spans="1:14" s="290" customFormat="1" ht="55.5" customHeight="1">
      <c r="A69" s="444"/>
      <c r="B69" s="61"/>
      <c r="C69" s="523"/>
      <c r="D69" s="524"/>
      <c r="E69" s="147" t="s">
        <v>415</v>
      </c>
      <c r="F69" s="249">
        <v>149802</v>
      </c>
      <c r="G69" s="249"/>
      <c r="H69" s="249">
        <v>149802</v>
      </c>
      <c r="I69" s="249"/>
      <c r="J69" s="249"/>
      <c r="K69" s="249"/>
      <c r="L69" s="249">
        <f>F69+K69</f>
        <v>149802</v>
      </c>
      <c r="M69" s="264" t="s">
        <v>457</v>
      </c>
      <c r="N69" s="289"/>
    </row>
    <row r="70" spans="1:14" s="290" customFormat="1" ht="32.25" customHeight="1">
      <c r="A70" s="444"/>
      <c r="B70" s="61"/>
      <c r="C70" s="559"/>
      <c r="D70" s="560"/>
      <c r="E70" s="291" t="s">
        <v>202</v>
      </c>
      <c r="F70" s="249">
        <f>F67+F68+F69</f>
        <v>198692</v>
      </c>
      <c r="G70" s="249">
        <f aca="true" t="shared" si="12" ref="G70:L70">G67+G68+G69</f>
        <v>0</v>
      </c>
      <c r="H70" s="249">
        <f t="shared" si="12"/>
        <v>198692</v>
      </c>
      <c r="I70" s="249">
        <f t="shared" si="12"/>
        <v>0</v>
      </c>
      <c r="J70" s="249">
        <f t="shared" si="12"/>
        <v>0</v>
      </c>
      <c r="K70" s="249">
        <f t="shared" si="12"/>
        <v>0</v>
      </c>
      <c r="L70" s="249">
        <f t="shared" si="12"/>
        <v>198692</v>
      </c>
      <c r="M70" s="264"/>
      <c r="N70" s="289"/>
    </row>
    <row r="71" spans="1:14" s="290" customFormat="1" ht="32.25" customHeight="1">
      <c r="A71" s="444"/>
      <c r="B71" s="61"/>
      <c r="C71" s="552" t="s">
        <v>63</v>
      </c>
      <c r="D71" s="561"/>
      <c r="E71" s="551"/>
      <c r="F71" s="249">
        <f>F47+F52+F59+F70+F64+F66+F61</f>
        <v>961378</v>
      </c>
      <c r="G71" s="249">
        <f aca="true" t="shared" si="13" ref="G71:L71">G47+G52+G59+G70+G64+G66+G61</f>
        <v>-141394</v>
      </c>
      <c r="H71" s="249">
        <f t="shared" si="13"/>
        <v>1102772</v>
      </c>
      <c r="I71" s="249">
        <f t="shared" si="13"/>
        <v>-61325</v>
      </c>
      <c r="J71" s="249">
        <f t="shared" si="13"/>
        <v>0</v>
      </c>
      <c r="K71" s="249">
        <f t="shared" si="13"/>
        <v>0</v>
      </c>
      <c r="L71" s="249">
        <f t="shared" si="13"/>
        <v>961378</v>
      </c>
      <c r="M71" s="264"/>
      <c r="N71" s="289"/>
    </row>
    <row r="72" spans="1:14" s="290" customFormat="1" ht="54.75" customHeight="1">
      <c r="A72" s="444"/>
      <c r="B72" s="61"/>
      <c r="C72" s="540" t="s">
        <v>56</v>
      </c>
      <c r="D72" s="541"/>
      <c r="E72" s="450" t="s">
        <v>413</v>
      </c>
      <c r="F72" s="249"/>
      <c r="G72" s="249"/>
      <c r="H72" s="249"/>
      <c r="I72" s="249"/>
      <c r="J72" s="249"/>
      <c r="K72" s="250">
        <v>-750000</v>
      </c>
      <c r="L72" s="250">
        <f>K72</f>
        <v>-750000</v>
      </c>
      <c r="M72" s="264" t="s">
        <v>457</v>
      </c>
      <c r="N72" s="289"/>
    </row>
    <row r="73" spans="1:14" s="290" customFormat="1" ht="88.5" customHeight="1">
      <c r="A73" s="444"/>
      <c r="B73" s="61"/>
      <c r="C73" s="521"/>
      <c r="D73" s="463"/>
      <c r="E73" s="450" t="s">
        <v>449</v>
      </c>
      <c r="F73" s="249"/>
      <c r="G73" s="249"/>
      <c r="H73" s="249"/>
      <c r="I73" s="249"/>
      <c r="J73" s="249"/>
      <c r="K73" s="250">
        <v>295000</v>
      </c>
      <c r="L73" s="250">
        <f>K73</f>
        <v>295000</v>
      </c>
      <c r="M73" s="264" t="s">
        <v>457</v>
      </c>
      <c r="N73" s="289"/>
    </row>
    <row r="74" spans="1:14" s="290" customFormat="1" ht="38.25" customHeight="1">
      <c r="A74" s="444"/>
      <c r="B74" s="61"/>
      <c r="C74" s="523"/>
      <c r="D74" s="542"/>
      <c r="E74" s="446" t="s">
        <v>57</v>
      </c>
      <c r="F74" s="247"/>
      <c r="G74" s="247"/>
      <c r="H74" s="247"/>
      <c r="I74" s="247"/>
      <c r="J74" s="247"/>
      <c r="K74" s="247">
        <f>K73+K72</f>
        <v>-455000</v>
      </c>
      <c r="L74" s="247">
        <f>L73+L72</f>
        <v>-455000</v>
      </c>
      <c r="M74" s="264"/>
      <c r="N74" s="289"/>
    </row>
    <row r="75" spans="1:14" s="290" customFormat="1" ht="57.75" customHeight="1">
      <c r="A75" s="444"/>
      <c r="B75" s="61"/>
      <c r="C75" s="540" t="s">
        <v>405</v>
      </c>
      <c r="D75" s="545"/>
      <c r="E75" s="450" t="s">
        <v>416</v>
      </c>
      <c r="F75" s="249"/>
      <c r="G75" s="249"/>
      <c r="H75" s="249"/>
      <c r="I75" s="249"/>
      <c r="J75" s="249"/>
      <c r="K75" s="249">
        <v>113901</v>
      </c>
      <c r="L75" s="247">
        <f>K75</f>
        <v>113901</v>
      </c>
      <c r="M75" s="264" t="s">
        <v>457</v>
      </c>
      <c r="N75" s="289"/>
    </row>
    <row r="76" spans="1:14" s="290" customFormat="1" ht="75" customHeight="1">
      <c r="A76" s="444"/>
      <c r="B76" s="61"/>
      <c r="C76" s="544"/>
      <c r="D76" s="546"/>
      <c r="E76" s="450" t="s">
        <v>442</v>
      </c>
      <c r="F76" s="249"/>
      <c r="G76" s="249"/>
      <c r="H76" s="249"/>
      <c r="I76" s="249"/>
      <c r="J76" s="249"/>
      <c r="K76" s="249">
        <v>-2309745</v>
      </c>
      <c r="L76" s="249">
        <f>K76</f>
        <v>-2309745</v>
      </c>
      <c r="M76" s="264" t="s">
        <v>457</v>
      </c>
      <c r="N76" s="289"/>
    </row>
    <row r="77" spans="1:14" s="290" customFormat="1" ht="113.25" customHeight="1">
      <c r="A77" s="444"/>
      <c r="B77" s="61"/>
      <c r="C77" s="544"/>
      <c r="D77" s="546"/>
      <c r="E77" s="450" t="s">
        <v>441</v>
      </c>
      <c r="F77" s="249"/>
      <c r="G77" s="249"/>
      <c r="H77" s="249"/>
      <c r="I77" s="249"/>
      <c r="J77" s="249"/>
      <c r="K77" s="249">
        <v>2309745</v>
      </c>
      <c r="L77" s="249">
        <f>K77</f>
        <v>2309745</v>
      </c>
      <c r="M77" s="264" t="s">
        <v>457</v>
      </c>
      <c r="N77" s="289"/>
    </row>
    <row r="78" spans="1:14" s="290" customFormat="1" ht="37.5" customHeight="1">
      <c r="A78" s="444"/>
      <c r="B78" s="61"/>
      <c r="C78" s="523"/>
      <c r="D78" s="524"/>
      <c r="E78" s="446" t="s">
        <v>59</v>
      </c>
      <c r="F78" s="249"/>
      <c r="G78" s="249"/>
      <c r="H78" s="249"/>
      <c r="I78" s="249"/>
      <c r="J78" s="249"/>
      <c r="K78" s="249">
        <f>K75+K76+K77</f>
        <v>113901</v>
      </c>
      <c r="L78" s="249">
        <f>L75+L76+L77</f>
        <v>113901</v>
      </c>
      <c r="M78" s="264"/>
      <c r="N78" s="289"/>
    </row>
    <row r="79" spans="1:14" s="290" customFormat="1" ht="110.25" customHeight="1">
      <c r="A79" s="444"/>
      <c r="B79" s="61"/>
      <c r="C79" s="540" t="s">
        <v>408</v>
      </c>
      <c r="D79" s="541"/>
      <c r="E79" s="450" t="s">
        <v>410</v>
      </c>
      <c r="F79" s="249"/>
      <c r="G79" s="249"/>
      <c r="H79" s="249"/>
      <c r="I79" s="249"/>
      <c r="J79" s="249"/>
      <c r="K79" s="249">
        <v>-40000</v>
      </c>
      <c r="L79" s="249">
        <f>K79</f>
        <v>-40000</v>
      </c>
      <c r="M79" s="264" t="s">
        <v>457</v>
      </c>
      <c r="N79" s="289"/>
    </row>
    <row r="80" spans="1:14" s="290" customFormat="1" ht="31.5" customHeight="1">
      <c r="A80" s="444"/>
      <c r="B80" s="61"/>
      <c r="C80" s="523"/>
      <c r="D80" s="542"/>
      <c r="E80" s="446" t="s">
        <v>202</v>
      </c>
      <c r="F80" s="249"/>
      <c r="G80" s="249"/>
      <c r="H80" s="249"/>
      <c r="I80" s="249"/>
      <c r="J80" s="249"/>
      <c r="K80" s="249">
        <f>K79</f>
        <v>-40000</v>
      </c>
      <c r="L80" s="249">
        <f>L79</f>
        <v>-40000</v>
      </c>
      <c r="M80" s="264"/>
      <c r="N80" s="289"/>
    </row>
    <row r="81" spans="1:14" s="290" customFormat="1" ht="60" customHeight="1">
      <c r="A81" s="444"/>
      <c r="B81" s="61"/>
      <c r="C81" s="553" t="s">
        <v>417</v>
      </c>
      <c r="D81" s="554"/>
      <c r="E81" s="450" t="s">
        <v>418</v>
      </c>
      <c r="F81" s="249"/>
      <c r="G81" s="249"/>
      <c r="H81" s="249"/>
      <c r="I81" s="249"/>
      <c r="J81" s="249"/>
      <c r="K81" s="249">
        <v>10000</v>
      </c>
      <c r="L81" s="249">
        <f>K81</f>
        <v>10000</v>
      </c>
      <c r="M81" s="264" t="s">
        <v>431</v>
      </c>
      <c r="N81" s="289"/>
    </row>
    <row r="82" spans="1:14" s="290" customFormat="1" ht="99" customHeight="1">
      <c r="A82" s="444"/>
      <c r="B82" s="61"/>
      <c r="C82" s="555"/>
      <c r="D82" s="556"/>
      <c r="E82" s="450" t="s">
        <v>419</v>
      </c>
      <c r="F82" s="249"/>
      <c r="G82" s="249"/>
      <c r="H82" s="249"/>
      <c r="I82" s="249"/>
      <c r="J82" s="249"/>
      <c r="K82" s="249">
        <v>12000</v>
      </c>
      <c r="L82" s="249">
        <f aca="true" t="shared" si="14" ref="L82:L92">K82</f>
        <v>12000</v>
      </c>
      <c r="M82" s="264" t="s">
        <v>431</v>
      </c>
      <c r="N82" s="289"/>
    </row>
    <row r="83" spans="1:14" s="290" customFormat="1" ht="91.5" customHeight="1">
      <c r="A83" s="444"/>
      <c r="B83" s="61"/>
      <c r="C83" s="555"/>
      <c r="D83" s="556"/>
      <c r="E83" s="450" t="s">
        <v>420</v>
      </c>
      <c r="F83" s="249"/>
      <c r="G83" s="249"/>
      <c r="H83" s="249"/>
      <c r="I83" s="249"/>
      <c r="J83" s="249"/>
      <c r="K83" s="249">
        <v>21000</v>
      </c>
      <c r="L83" s="249">
        <f t="shared" si="14"/>
        <v>21000</v>
      </c>
      <c r="M83" s="264" t="s">
        <v>431</v>
      </c>
      <c r="N83" s="289"/>
    </row>
    <row r="84" spans="1:14" s="290" customFormat="1" ht="80.25" customHeight="1">
      <c r="A84" s="444"/>
      <c r="B84" s="61"/>
      <c r="C84" s="555"/>
      <c r="D84" s="556"/>
      <c r="E84" s="445" t="s">
        <v>421</v>
      </c>
      <c r="F84" s="249"/>
      <c r="G84" s="249"/>
      <c r="H84" s="249"/>
      <c r="I84" s="249"/>
      <c r="J84" s="249"/>
      <c r="K84" s="249">
        <v>15000</v>
      </c>
      <c r="L84" s="249">
        <f t="shared" si="14"/>
        <v>15000</v>
      </c>
      <c r="M84" s="264" t="s">
        <v>431</v>
      </c>
      <c r="N84" s="289"/>
    </row>
    <row r="85" spans="1:14" s="290" customFormat="1" ht="81.75" customHeight="1">
      <c r="A85" s="444"/>
      <c r="B85" s="61"/>
      <c r="C85" s="555"/>
      <c r="D85" s="556"/>
      <c r="E85" s="450" t="s">
        <v>422</v>
      </c>
      <c r="F85" s="249"/>
      <c r="G85" s="249"/>
      <c r="H85" s="249"/>
      <c r="I85" s="249"/>
      <c r="J85" s="249"/>
      <c r="K85" s="249">
        <v>15000</v>
      </c>
      <c r="L85" s="249">
        <f t="shared" si="14"/>
        <v>15000</v>
      </c>
      <c r="M85" s="264" t="s">
        <v>431</v>
      </c>
      <c r="N85" s="289"/>
    </row>
    <row r="86" spans="1:14" s="290" customFormat="1" ht="84" customHeight="1">
      <c r="A86" s="444"/>
      <c r="B86" s="61"/>
      <c r="C86" s="555"/>
      <c r="D86" s="556"/>
      <c r="E86" s="450" t="s">
        <v>423</v>
      </c>
      <c r="F86" s="249"/>
      <c r="G86" s="249"/>
      <c r="H86" s="249"/>
      <c r="I86" s="249"/>
      <c r="J86" s="249"/>
      <c r="K86" s="249">
        <v>15000</v>
      </c>
      <c r="L86" s="249">
        <f t="shared" si="14"/>
        <v>15000</v>
      </c>
      <c r="M86" s="264" t="s">
        <v>431</v>
      </c>
      <c r="N86" s="289"/>
    </row>
    <row r="87" spans="1:14" s="290" customFormat="1" ht="100.5" customHeight="1">
      <c r="A87" s="444"/>
      <c r="B87" s="61"/>
      <c r="C87" s="555"/>
      <c r="D87" s="556"/>
      <c r="E87" s="450" t="s">
        <v>424</v>
      </c>
      <c r="F87" s="249"/>
      <c r="G87" s="249"/>
      <c r="H87" s="249"/>
      <c r="I87" s="249"/>
      <c r="J87" s="249"/>
      <c r="K87" s="249">
        <v>15000</v>
      </c>
      <c r="L87" s="249">
        <f t="shared" si="14"/>
        <v>15000</v>
      </c>
      <c r="M87" s="264" t="s">
        <v>431</v>
      </c>
      <c r="N87" s="289"/>
    </row>
    <row r="88" spans="1:14" s="290" customFormat="1" ht="80.25" customHeight="1">
      <c r="A88" s="444"/>
      <c r="B88" s="61"/>
      <c r="C88" s="555"/>
      <c r="D88" s="556"/>
      <c r="E88" s="450" t="s">
        <v>425</v>
      </c>
      <c r="F88" s="249"/>
      <c r="G88" s="249"/>
      <c r="H88" s="249"/>
      <c r="I88" s="249"/>
      <c r="J88" s="249"/>
      <c r="K88" s="249">
        <v>15000</v>
      </c>
      <c r="L88" s="249">
        <f t="shared" si="14"/>
        <v>15000</v>
      </c>
      <c r="M88" s="264" t="s">
        <v>431</v>
      </c>
      <c r="N88" s="289"/>
    </row>
    <row r="89" spans="1:14" s="290" customFormat="1" ht="100.5" customHeight="1">
      <c r="A89" s="444"/>
      <c r="B89" s="61"/>
      <c r="C89" s="555"/>
      <c r="D89" s="556"/>
      <c r="E89" s="445" t="s">
        <v>426</v>
      </c>
      <c r="F89" s="249"/>
      <c r="G89" s="249"/>
      <c r="H89" s="249"/>
      <c r="I89" s="249"/>
      <c r="J89" s="249"/>
      <c r="K89" s="249">
        <v>16000</v>
      </c>
      <c r="L89" s="249">
        <f t="shared" si="14"/>
        <v>16000</v>
      </c>
      <c r="M89" s="264" t="s">
        <v>431</v>
      </c>
      <c r="N89" s="289"/>
    </row>
    <row r="90" spans="1:14" s="290" customFormat="1" ht="111.75" customHeight="1">
      <c r="A90" s="444"/>
      <c r="B90" s="61"/>
      <c r="C90" s="555"/>
      <c r="D90" s="556"/>
      <c r="E90" s="450" t="s">
        <v>427</v>
      </c>
      <c r="F90" s="249"/>
      <c r="G90" s="249"/>
      <c r="H90" s="249"/>
      <c r="I90" s="249"/>
      <c r="J90" s="249"/>
      <c r="K90" s="249">
        <v>25000</v>
      </c>
      <c r="L90" s="249">
        <f t="shared" si="14"/>
        <v>25000</v>
      </c>
      <c r="M90" s="264" t="s">
        <v>431</v>
      </c>
      <c r="N90" s="289"/>
    </row>
    <row r="91" spans="1:14" s="290" customFormat="1" ht="132" customHeight="1">
      <c r="A91" s="444"/>
      <c r="B91" s="61"/>
      <c r="C91" s="555"/>
      <c r="D91" s="556"/>
      <c r="E91" s="450" t="s">
        <v>428</v>
      </c>
      <c r="F91" s="249"/>
      <c r="G91" s="249"/>
      <c r="H91" s="249"/>
      <c r="I91" s="249"/>
      <c r="J91" s="249"/>
      <c r="K91" s="249">
        <v>27000</v>
      </c>
      <c r="L91" s="249">
        <f t="shared" si="14"/>
        <v>27000</v>
      </c>
      <c r="M91" s="264" t="s">
        <v>431</v>
      </c>
      <c r="N91" s="289"/>
    </row>
    <row r="92" spans="1:14" s="290" customFormat="1" ht="126" customHeight="1">
      <c r="A92" s="444"/>
      <c r="B92" s="61"/>
      <c r="C92" s="557"/>
      <c r="D92" s="558"/>
      <c r="E92" s="450" t="s">
        <v>429</v>
      </c>
      <c r="F92" s="249"/>
      <c r="G92" s="249"/>
      <c r="H92" s="249"/>
      <c r="I92" s="249"/>
      <c r="J92" s="249"/>
      <c r="K92" s="249">
        <v>27000</v>
      </c>
      <c r="L92" s="249">
        <f t="shared" si="14"/>
        <v>27000</v>
      </c>
      <c r="M92" s="264" t="s">
        <v>431</v>
      </c>
      <c r="N92" s="289"/>
    </row>
    <row r="93" spans="1:14" s="290" customFormat="1" ht="33.75" customHeight="1">
      <c r="A93" s="444"/>
      <c r="B93" s="61"/>
      <c r="C93" s="448"/>
      <c r="D93" s="449"/>
      <c r="E93" s="446" t="s">
        <v>430</v>
      </c>
      <c r="F93" s="249"/>
      <c r="G93" s="249"/>
      <c r="H93" s="249"/>
      <c r="I93" s="249"/>
      <c r="J93" s="249"/>
      <c r="K93" s="249">
        <f>SUM(K81:K92)</f>
        <v>213000</v>
      </c>
      <c r="L93" s="249">
        <f>SUM(L81:L92)</f>
        <v>213000</v>
      </c>
      <c r="M93" s="264"/>
      <c r="N93" s="289"/>
    </row>
    <row r="94" spans="1:14" s="290" customFormat="1" ht="31.5" customHeight="1">
      <c r="A94" s="444"/>
      <c r="B94" s="61"/>
      <c r="C94" s="552" t="s">
        <v>24</v>
      </c>
      <c r="D94" s="465"/>
      <c r="E94" s="446"/>
      <c r="F94" s="249"/>
      <c r="G94" s="249"/>
      <c r="H94" s="249"/>
      <c r="I94" s="249"/>
      <c r="J94" s="249"/>
      <c r="K94" s="249">
        <f>K74+K80+K93+K78</f>
        <v>-168099</v>
      </c>
      <c r="L94" s="249">
        <f>L93+L80+L74+L75</f>
        <v>-168099</v>
      </c>
      <c r="M94" s="264"/>
      <c r="N94" s="289"/>
    </row>
    <row r="95" spans="1:13" ht="19.5" thickBot="1">
      <c r="A95" s="481" t="s">
        <v>18</v>
      </c>
      <c r="B95" s="482"/>
      <c r="C95" s="482"/>
      <c r="D95" s="482"/>
      <c r="E95" s="483"/>
      <c r="F95" s="256">
        <f aca="true" t="shared" si="15" ref="F95:L95">F27+F71+F94+F42</f>
        <v>1625535</v>
      </c>
      <c r="G95" s="256">
        <f t="shared" si="15"/>
        <v>-1141394</v>
      </c>
      <c r="H95" s="256">
        <f t="shared" si="15"/>
        <v>2766929</v>
      </c>
      <c r="I95" s="256">
        <f t="shared" si="15"/>
        <v>-61325</v>
      </c>
      <c r="J95" s="256">
        <f t="shared" si="15"/>
        <v>0</v>
      </c>
      <c r="K95" s="256">
        <f t="shared" si="15"/>
        <v>-1006439</v>
      </c>
      <c r="L95" s="256">
        <f t="shared" si="15"/>
        <v>619096</v>
      </c>
      <c r="M95" s="229"/>
    </row>
    <row r="96" spans="1:14" ht="18.75">
      <c r="A96" s="213"/>
      <c r="B96" s="466"/>
      <c r="C96" s="484"/>
      <c r="D96" s="484"/>
      <c r="E96" s="484"/>
      <c r="F96" s="485"/>
      <c r="G96" s="192"/>
      <c r="H96" s="192"/>
      <c r="I96" s="193"/>
      <c r="J96" s="193"/>
      <c r="K96" s="242"/>
      <c r="L96" s="219"/>
      <c r="M96" s="230"/>
      <c r="N96" s="47" t="s">
        <v>362</v>
      </c>
    </row>
    <row r="97" spans="1:13" ht="18.75">
      <c r="A97" s="213"/>
      <c r="B97" s="466" t="s">
        <v>463</v>
      </c>
      <c r="C97" s="467"/>
      <c r="D97" s="467"/>
      <c r="E97" s="467"/>
      <c r="F97" s="467"/>
      <c r="G97" s="467"/>
      <c r="H97" s="467"/>
      <c r="I97" s="467"/>
      <c r="J97" s="467"/>
      <c r="K97" s="467"/>
      <c r="L97" s="219"/>
      <c r="M97" s="230"/>
    </row>
    <row r="98" spans="1:15" ht="27.75" customHeight="1">
      <c r="A98" s="51"/>
      <c r="B98" s="486" t="s">
        <v>464</v>
      </c>
      <c r="C98" s="486"/>
      <c r="D98" s="486"/>
      <c r="E98" s="486"/>
      <c r="F98" s="486"/>
      <c r="G98" s="486"/>
      <c r="H98" s="486"/>
      <c r="I98" s="486"/>
      <c r="J98" s="486"/>
      <c r="K98" s="486"/>
      <c r="L98" s="299"/>
      <c r="M98" s="231"/>
      <c r="N98" s="188"/>
      <c r="O98" s="187">
        <v>40000000</v>
      </c>
    </row>
    <row r="99" spans="1:15" ht="19.5" customHeight="1">
      <c r="A99" s="51"/>
      <c r="B99" s="462" t="s">
        <v>465</v>
      </c>
      <c r="C99" s="463"/>
      <c r="D99" s="463"/>
      <c r="E99" s="463"/>
      <c r="F99" s="463"/>
      <c r="G99" s="463"/>
      <c r="H99" s="463"/>
      <c r="I99" s="463"/>
      <c r="J99" s="463"/>
      <c r="K99" s="463"/>
      <c r="L99" s="258"/>
      <c r="M99" s="231"/>
      <c r="N99" s="188"/>
      <c r="O99" s="187"/>
    </row>
    <row r="100" spans="1:15" ht="19.5" customHeight="1">
      <c r="A100" s="51"/>
      <c r="B100" s="462" t="s">
        <v>466</v>
      </c>
      <c r="C100" s="463"/>
      <c r="D100" s="463"/>
      <c r="E100" s="463"/>
      <c r="F100" s="463"/>
      <c r="G100" s="463"/>
      <c r="H100" s="463"/>
      <c r="I100" s="463"/>
      <c r="J100" s="463"/>
      <c r="K100" s="144"/>
      <c r="L100" s="258"/>
      <c r="M100" s="231"/>
      <c r="N100" s="188"/>
      <c r="O100" s="187"/>
    </row>
    <row r="101" spans="1:15" ht="19.5" customHeight="1">
      <c r="A101" s="51"/>
      <c r="B101" s="462" t="s">
        <v>467</v>
      </c>
      <c r="C101" s="463"/>
      <c r="D101" s="463"/>
      <c r="E101" s="463"/>
      <c r="F101" s="463"/>
      <c r="G101" s="463"/>
      <c r="H101" s="463"/>
      <c r="I101" s="463"/>
      <c r="J101" s="463"/>
      <c r="K101" s="144"/>
      <c r="L101" s="258"/>
      <c r="M101" s="231"/>
      <c r="N101" s="188"/>
      <c r="O101" s="187"/>
    </row>
    <row r="102" spans="1:15" ht="23.25">
      <c r="A102" s="189"/>
      <c r="B102" s="468" t="s">
        <v>25</v>
      </c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232"/>
      <c r="N102" s="187"/>
      <c r="O102" s="187"/>
    </row>
    <row r="103" spans="1:15" ht="18.75">
      <c r="A103" s="53"/>
      <c r="B103" s="476"/>
      <c r="C103" s="477"/>
      <c r="D103" s="477"/>
      <c r="E103" s="477"/>
      <c r="F103" s="477"/>
      <c r="G103" s="477"/>
      <c r="H103" s="477"/>
      <c r="I103" s="477"/>
      <c r="J103" s="477"/>
      <c r="K103" s="477"/>
      <c r="L103" s="477"/>
      <c r="M103" s="477"/>
      <c r="N103" s="187"/>
      <c r="O103" s="187"/>
    </row>
    <row r="104" spans="1:13" ht="18.75">
      <c r="A104" s="53"/>
      <c r="B104" s="476"/>
      <c r="C104" s="478"/>
      <c r="D104" s="478"/>
      <c r="E104" s="478"/>
      <c r="F104" s="478"/>
      <c r="G104" s="478"/>
      <c r="H104" s="478"/>
      <c r="I104" s="478"/>
      <c r="J104" s="478"/>
      <c r="K104" s="478"/>
      <c r="L104" s="478"/>
      <c r="M104" s="233"/>
    </row>
    <row r="105" spans="2:13" ht="18.75">
      <c r="B105" s="479"/>
      <c r="C105" s="480"/>
      <c r="D105" s="480"/>
      <c r="E105" s="480"/>
      <c r="F105" s="480"/>
      <c r="G105" s="480"/>
      <c r="H105" s="480"/>
      <c r="I105" s="480"/>
      <c r="J105" s="480"/>
      <c r="K105" s="480"/>
      <c r="L105" s="222"/>
      <c r="M105" s="234"/>
    </row>
    <row r="106" spans="1:13" ht="18.75">
      <c r="A106" s="53"/>
      <c r="B106" s="214"/>
      <c r="C106" s="53"/>
      <c r="D106" s="53"/>
      <c r="E106" s="53"/>
      <c r="F106" s="215"/>
      <c r="G106" s="215"/>
      <c r="H106" s="215"/>
      <c r="I106" s="215"/>
      <c r="J106" s="215"/>
      <c r="K106" s="215"/>
      <c r="L106" s="222"/>
      <c r="M106" s="234"/>
    </row>
    <row r="107" spans="1:13" ht="18.75">
      <c r="A107" s="53"/>
      <c r="B107" s="214"/>
      <c r="C107" s="53"/>
      <c r="D107" s="53"/>
      <c r="E107" s="53"/>
      <c r="F107" s="215"/>
      <c r="G107" s="215"/>
      <c r="H107" s="215"/>
      <c r="I107" s="215"/>
      <c r="J107" s="215"/>
      <c r="K107" s="215"/>
      <c r="L107" s="222"/>
      <c r="M107" s="234"/>
    </row>
  </sheetData>
  <sheetProtection/>
  <mergeCells count="60">
    <mergeCell ref="C65:D66"/>
    <mergeCell ref="C44:E44"/>
    <mergeCell ref="C43:E43"/>
    <mergeCell ref="C94:D94"/>
    <mergeCell ref="C81:D92"/>
    <mergeCell ref="B101:J101"/>
    <mergeCell ref="C75:D78"/>
    <mergeCell ref="C70:D70"/>
    <mergeCell ref="C71:E71"/>
    <mergeCell ref="C67:D69"/>
    <mergeCell ref="B48:B52"/>
    <mergeCell ref="C21:D22"/>
    <mergeCell ref="C32:D38"/>
    <mergeCell ref="C72:D74"/>
    <mergeCell ref="C79:D80"/>
    <mergeCell ref="C45:D47"/>
    <mergeCell ref="C48:D52"/>
    <mergeCell ref="C53:D59"/>
    <mergeCell ref="C62:D64"/>
    <mergeCell ref="C60:D61"/>
    <mergeCell ref="C13:D15"/>
    <mergeCell ref="C28:E28"/>
    <mergeCell ref="C29:D31"/>
    <mergeCell ref="C39:D41"/>
    <mergeCell ref="C23:D24"/>
    <mergeCell ref="C16:D19"/>
    <mergeCell ref="C25:D26"/>
    <mergeCell ref="K2:M3"/>
    <mergeCell ref="A4:M4"/>
    <mergeCell ref="A5:M5"/>
    <mergeCell ref="A6:M6"/>
    <mergeCell ref="A8:A9"/>
    <mergeCell ref="E8:E9"/>
    <mergeCell ref="F8:F9"/>
    <mergeCell ref="G8:H8"/>
    <mergeCell ref="M8:M9"/>
    <mergeCell ref="K8:K9"/>
    <mergeCell ref="L8:L9"/>
    <mergeCell ref="C10:D10"/>
    <mergeCell ref="C12:E12"/>
    <mergeCell ref="B8:B9"/>
    <mergeCell ref="C8:D9"/>
    <mergeCell ref="I8:J8"/>
    <mergeCell ref="B103:M103"/>
    <mergeCell ref="B104:L104"/>
    <mergeCell ref="B105:K105"/>
    <mergeCell ref="A95:E95"/>
    <mergeCell ref="B96:F96"/>
    <mergeCell ref="B98:K98"/>
    <mergeCell ref="B100:J100"/>
    <mergeCell ref="A18:A20"/>
    <mergeCell ref="B18:B20"/>
    <mergeCell ref="B99:K99"/>
    <mergeCell ref="C42:D42"/>
    <mergeCell ref="B97:K97"/>
    <mergeCell ref="B102:L102"/>
    <mergeCell ref="C27:D27"/>
    <mergeCell ref="A45:A47"/>
    <mergeCell ref="B45:B47"/>
    <mergeCell ref="A48:A52"/>
  </mergeCells>
  <printOptions/>
  <pageMargins left="0.45" right="0.16" top="0.28" bottom="0.31" header="0.31496062992125984" footer="0.31496062992125984"/>
  <pageSetup horizontalDpi="300" verticalDpi="300" orientation="landscape" paperSize="9" scale="41" r:id="rId1"/>
  <rowBreaks count="5" manualBreakCount="5">
    <brk id="27" max="12" man="1"/>
    <brk id="38" max="12" man="1"/>
    <brk id="61" max="12" man="1"/>
    <brk id="80" max="12" man="1"/>
    <brk id="104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view="pageBreakPreview" zoomScale="60" zoomScalePageLayoutView="0" workbookViewId="0" topLeftCell="A1">
      <selection activeCell="E95" sqref="E95"/>
    </sheetView>
  </sheetViews>
  <sheetFormatPr defaultColWidth="11.375" defaultRowHeight="12.75"/>
  <cols>
    <col min="1" max="1" width="7.25390625" style="300" customWidth="1"/>
    <col min="2" max="2" width="6.75390625" style="301" customWidth="1"/>
    <col min="3" max="3" width="11.375" style="300" customWidth="1"/>
    <col min="4" max="4" width="44.875" style="300" customWidth="1"/>
    <col min="5" max="5" width="65.75390625" style="300" customWidth="1"/>
    <col min="6" max="6" width="31.00390625" style="302" hidden="1" customWidth="1"/>
    <col min="7" max="7" width="20.125" style="302" hidden="1" customWidth="1"/>
    <col min="8" max="8" width="18.375" style="302" hidden="1" customWidth="1"/>
    <col min="9" max="9" width="19.75390625" style="302" hidden="1" customWidth="1"/>
    <col min="10" max="10" width="17.75390625" style="302" hidden="1" customWidth="1"/>
    <col min="11" max="11" width="20.00390625" style="302" hidden="1" customWidth="1"/>
    <col min="12" max="12" width="19.75390625" style="433" customWidth="1"/>
    <col min="13" max="13" width="24.875" style="304" customWidth="1"/>
    <col min="14" max="14" width="27.625" style="300" bestFit="1" customWidth="1"/>
    <col min="15" max="15" width="18.375" style="300" bestFit="1" customWidth="1"/>
    <col min="16" max="16384" width="11.375" style="300" customWidth="1"/>
  </cols>
  <sheetData>
    <row r="1" ht="15.75">
      <c r="L1" s="303" t="s">
        <v>265</v>
      </c>
    </row>
    <row r="2" spans="11:13" ht="15.75">
      <c r="K2" s="562" t="s">
        <v>246</v>
      </c>
      <c r="L2" s="563"/>
      <c r="M2" s="563"/>
    </row>
    <row r="3" spans="11:13" ht="15.75">
      <c r="K3" s="563"/>
      <c r="L3" s="563"/>
      <c r="M3" s="563"/>
    </row>
    <row r="4" spans="1:13" ht="15.75">
      <c r="A4" s="564" t="s">
        <v>7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</row>
    <row r="5" spans="1:13" ht="15.75">
      <c r="A5" s="564" t="s">
        <v>17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</row>
    <row r="6" spans="1:13" ht="15.75">
      <c r="A6" s="564" t="s">
        <v>69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</row>
    <row r="7" spans="10:13" ht="16.5" thickBot="1">
      <c r="J7" s="307"/>
      <c r="K7" s="307"/>
      <c r="L7" s="308"/>
      <c r="M7" s="304" t="s">
        <v>20</v>
      </c>
    </row>
    <row r="8" spans="1:14" s="310" customFormat="1" ht="15.75">
      <c r="A8" s="565" t="s">
        <v>4</v>
      </c>
      <c r="B8" s="567" t="s">
        <v>6</v>
      </c>
      <c r="C8" s="569" t="s">
        <v>10</v>
      </c>
      <c r="D8" s="570"/>
      <c r="E8" s="573" t="s">
        <v>0</v>
      </c>
      <c r="F8" s="575" t="s">
        <v>13</v>
      </c>
      <c r="G8" s="575" t="s">
        <v>3</v>
      </c>
      <c r="H8" s="575"/>
      <c r="I8" s="575" t="s">
        <v>1</v>
      </c>
      <c r="J8" s="575"/>
      <c r="K8" s="577" t="s">
        <v>16</v>
      </c>
      <c r="L8" s="579" t="s">
        <v>2</v>
      </c>
      <c r="M8" s="581" t="s">
        <v>8</v>
      </c>
      <c r="N8" s="309"/>
    </row>
    <row r="9" spans="1:14" s="310" customFormat="1" ht="47.25">
      <c r="A9" s="566"/>
      <c r="B9" s="568"/>
      <c r="C9" s="571"/>
      <c r="D9" s="572"/>
      <c r="E9" s="574"/>
      <c r="F9" s="576"/>
      <c r="G9" s="311" t="s">
        <v>9</v>
      </c>
      <c r="H9" s="311" t="s">
        <v>5</v>
      </c>
      <c r="I9" s="311" t="s">
        <v>14</v>
      </c>
      <c r="J9" s="311" t="s">
        <v>15</v>
      </c>
      <c r="K9" s="578"/>
      <c r="L9" s="580"/>
      <c r="M9" s="582"/>
      <c r="N9" s="312"/>
    </row>
    <row r="10" spans="1:14" s="321" customFormat="1" ht="15.75">
      <c r="A10" s="313">
        <v>1</v>
      </c>
      <c r="B10" s="314">
        <v>2</v>
      </c>
      <c r="C10" s="583">
        <v>3</v>
      </c>
      <c r="D10" s="583"/>
      <c r="E10" s="315">
        <v>4</v>
      </c>
      <c r="F10" s="316">
        <v>5</v>
      </c>
      <c r="G10" s="316">
        <v>7</v>
      </c>
      <c r="H10" s="316">
        <v>8</v>
      </c>
      <c r="I10" s="316">
        <v>6</v>
      </c>
      <c r="J10" s="316">
        <v>7</v>
      </c>
      <c r="K10" s="317">
        <v>8</v>
      </c>
      <c r="L10" s="318">
        <v>9</v>
      </c>
      <c r="M10" s="319">
        <v>10</v>
      </c>
      <c r="N10" s="320"/>
    </row>
    <row r="11" spans="1:14" s="321" customFormat="1" ht="15.75">
      <c r="A11" s="322"/>
      <c r="B11" s="323" t="s">
        <v>11</v>
      </c>
      <c r="C11" s="315" t="s">
        <v>19</v>
      </c>
      <c r="D11" s="315"/>
      <c r="E11" s="324"/>
      <c r="F11" s="325"/>
      <c r="G11" s="325"/>
      <c r="H11" s="325"/>
      <c r="I11" s="325"/>
      <c r="J11" s="325"/>
      <c r="K11" s="326"/>
      <c r="L11" s="318"/>
      <c r="M11" s="319"/>
      <c r="N11" s="320"/>
    </row>
    <row r="12" spans="1:14" s="334" customFormat="1" ht="15.75">
      <c r="A12" s="327"/>
      <c r="B12" s="328"/>
      <c r="C12" s="584" t="s">
        <v>12</v>
      </c>
      <c r="D12" s="585"/>
      <c r="E12" s="586"/>
      <c r="F12" s="329"/>
      <c r="G12" s="329"/>
      <c r="H12" s="329"/>
      <c r="I12" s="329"/>
      <c r="J12" s="329"/>
      <c r="K12" s="330"/>
      <c r="L12" s="331"/>
      <c r="M12" s="332"/>
      <c r="N12" s="333"/>
    </row>
    <row r="13" spans="1:14" s="334" customFormat="1" ht="15.75">
      <c r="A13" s="587">
        <v>1</v>
      </c>
      <c r="B13" s="590" t="s">
        <v>11</v>
      </c>
      <c r="C13" s="593" t="s">
        <v>70</v>
      </c>
      <c r="D13" s="594"/>
      <c r="E13" s="336" t="s">
        <v>272</v>
      </c>
      <c r="F13" s="337">
        <v>88900</v>
      </c>
      <c r="G13" s="337"/>
      <c r="H13" s="337">
        <f aca="true" t="shared" si="0" ref="H13:H19">F13</f>
        <v>88900</v>
      </c>
      <c r="I13" s="337"/>
      <c r="J13" s="337"/>
      <c r="K13" s="338"/>
      <c r="L13" s="339">
        <f aca="true" t="shared" si="1" ref="L13:L22">F13+K13</f>
        <v>88900</v>
      </c>
      <c r="M13" s="332" t="s">
        <v>67</v>
      </c>
      <c r="N13" s="333"/>
    </row>
    <row r="14" spans="1:14" s="334" customFormat="1" ht="15.75">
      <c r="A14" s="588"/>
      <c r="B14" s="591"/>
      <c r="C14" s="595"/>
      <c r="D14" s="596"/>
      <c r="E14" s="336" t="s">
        <v>272</v>
      </c>
      <c r="F14" s="337">
        <v>8100</v>
      </c>
      <c r="G14" s="337"/>
      <c r="H14" s="337">
        <f t="shared" si="0"/>
        <v>8100</v>
      </c>
      <c r="I14" s="337"/>
      <c r="J14" s="337"/>
      <c r="K14" s="338"/>
      <c r="L14" s="339">
        <f t="shared" si="1"/>
        <v>8100</v>
      </c>
      <c r="M14" s="332" t="s">
        <v>67</v>
      </c>
      <c r="N14" s="333"/>
    </row>
    <row r="15" spans="1:14" s="334" customFormat="1" ht="31.5">
      <c r="A15" s="588"/>
      <c r="B15" s="591"/>
      <c r="C15" s="595"/>
      <c r="D15" s="596"/>
      <c r="E15" s="336" t="s">
        <v>274</v>
      </c>
      <c r="F15" s="337">
        <v>114700</v>
      </c>
      <c r="G15" s="337"/>
      <c r="H15" s="337">
        <f t="shared" si="0"/>
        <v>114700</v>
      </c>
      <c r="I15" s="337"/>
      <c r="J15" s="337"/>
      <c r="K15" s="338"/>
      <c r="L15" s="339">
        <f t="shared" si="1"/>
        <v>114700</v>
      </c>
      <c r="M15" s="332" t="s">
        <v>67</v>
      </c>
      <c r="N15" s="333"/>
    </row>
    <row r="16" spans="1:14" s="334" customFormat="1" ht="31.5">
      <c r="A16" s="588"/>
      <c r="B16" s="591"/>
      <c r="C16" s="595"/>
      <c r="D16" s="596"/>
      <c r="E16" s="336" t="s">
        <v>273</v>
      </c>
      <c r="F16" s="337">
        <v>142500</v>
      </c>
      <c r="G16" s="337"/>
      <c r="H16" s="337">
        <f t="shared" si="0"/>
        <v>142500</v>
      </c>
      <c r="I16" s="337"/>
      <c r="J16" s="337"/>
      <c r="K16" s="338"/>
      <c r="L16" s="339">
        <f t="shared" si="1"/>
        <v>142500</v>
      </c>
      <c r="M16" s="332" t="s">
        <v>67</v>
      </c>
      <c r="N16" s="333"/>
    </row>
    <row r="17" spans="1:14" s="334" customFormat="1" ht="31.5">
      <c r="A17" s="588"/>
      <c r="B17" s="591"/>
      <c r="C17" s="595"/>
      <c r="D17" s="596"/>
      <c r="E17" s="340" t="s">
        <v>275</v>
      </c>
      <c r="F17" s="337">
        <v>200000</v>
      </c>
      <c r="G17" s="337"/>
      <c r="H17" s="337">
        <f t="shared" si="0"/>
        <v>200000</v>
      </c>
      <c r="I17" s="337"/>
      <c r="J17" s="337"/>
      <c r="K17" s="341"/>
      <c r="L17" s="339">
        <f t="shared" si="1"/>
        <v>200000</v>
      </c>
      <c r="M17" s="332" t="s">
        <v>67</v>
      </c>
      <c r="N17" s="333"/>
    </row>
    <row r="18" spans="1:14" s="334" customFormat="1" ht="31.5">
      <c r="A18" s="588"/>
      <c r="B18" s="591"/>
      <c r="C18" s="595"/>
      <c r="D18" s="596"/>
      <c r="E18" s="340" t="s">
        <v>370</v>
      </c>
      <c r="F18" s="337">
        <v>150000</v>
      </c>
      <c r="G18" s="337"/>
      <c r="H18" s="337">
        <f t="shared" si="0"/>
        <v>150000</v>
      </c>
      <c r="I18" s="337"/>
      <c r="J18" s="337"/>
      <c r="K18" s="341"/>
      <c r="L18" s="339">
        <f t="shared" si="1"/>
        <v>150000</v>
      </c>
      <c r="M18" s="332"/>
      <c r="N18" s="333"/>
    </row>
    <row r="19" spans="1:14" s="334" customFormat="1" ht="15.75">
      <c r="A19" s="588"/>
      <c r="B19" s="591"/>
      <c r="C19" s="595"/>
      <c r="D19" s="596"/>
      <c r="E19" s="340" t="s">
        <v>283</v>
      </c>
      <c r="F19" s="337">
        <v>6000</v>
      </c>
      <c r="G19" s="337"/>
      <c r="H19" s="337">
        <f t="shared" si="0"/>
        <v>6000</v>
      </c>
      <c r="I19" s="337"/>
      <c r="J19" s="337"/>
      <c r="K19" s="341"/>
      <c r="L19" s="339">
        <f t="shared" si="1"/>
        <v>6000</v>
      </c>
      <c r="M19" s="332" t="s">
        <v>67</v>
      </c>
      <c r="N19" s="333"/>
    </row>
    <row r="20" spans="1:14" s="334" customFormat="1" ht="15.75">
      <c r="A20" s="589"/>
      <c r="B20" s="592"/>
      <c r="C20" s="595"/>
      <c r="D20" s="596"/>
      <c r="E20" s="342" t="s">
        <v>231</v>
      </c>
      <c r="F20" s="343">
        <f aca="true" t="shared" si="2" ref="F20:L20">SUM(F13:F19)</f>
        <v>710200</v>
      </c>
      <c r="G20" s="343">
        <f t="shared" si="2"/>
        <v>0</v>
      </c>
      <c r="H20" s="343">
        <f t="shared" si="2"/>
        <v>710200</v>
      </c>
      <c r="I20" s="343">
        <f t="shared" si="2"/>
        <v>0</v>
      </c>
      <c r="J20" s="343">
        <f t="shared" si="2"/>
        <v>0</v>
      </c>
      <c r="K20" s="343"/>
      <c r="L20" s="343">
        <f t="shared" si="2"/>
        <v>710200</v>
      </c>
      <c r="M20" s="332"/>
      <c r="N20" s="333"/>
    </row>
    <row r="21" spans="1:14" s="334" customFormat="1" ht="15.75">
      <c r="A21" s="597"/>
      <c r="B21" s="598">
        <v>1</v>
      </c>
      <c r="C21" s="599" t="s">
        <v>113</v>
      </c>
      <c r="D21" s="600"/>
      <c r="E21" s="342" t="s">
        <v>378</v>
      </c>
      <c r="F21" s="343">
        <v>495221</v>
      </c>
      <c r="G21" s="343"/>
      <c r="H21" s="343">
        <v>495221</v>
      </c>
      <c r="I21" s="343"/>
      <c r="J21" s="343"/>
      <c r="K21" s="343"/>
      <c r="L21" s="339">
        <f>F21+K21</f>
        <v>495221</v>
      </c>
      <c r="M21" s="332" t="s">
        <v>21</v>
      </c>
      <c r="N21" s="333"/>
    </row>
    <row r="22" spans="1:14" s="334" customFormat="1" ht="15.75">
      <c r="A22" s="588"/>
      <c r="B22" s="591"/>
      <c r="C22" s="601"/>
      <c r="D22" s="600"/>
      <c r="E22" s="342" t="s">
        <v>197</v>
      </c>
      <c r="F22" s="343">
        <v>108949</v>
      </c>
      <c r="G22" s="343"/>
      <c r="H22" s="343">
        <v>108949</v>
      </c>
      <c r="I22" s="343"/>
      <c r="J22" s="343"/>
      <c r="K22" s="343"/>
      <c r="L22" s="339">
        <f t="shared" si="1"/>
        <v>108949</v>
      </c>
      <c r="M22" s="332" t="s">
        <v>21</v>
      </c>
      <c r="N22" s="333"/>
    </row>
    <row r="23" spans="1:14" s="334" customFormat="1" ht="15.75">
      <c r="A23" s="589"/>
      <c r="B23" s="592"/>
      <c r="C23" s="602"/>
      <c r="D23" s="603"/>
      <c r="E23" s="342" t="s">
        <v>53</v>
      </c>
      <c r="F23" s="343">
        <f>SUM(F21:F22)</f>
        <v>604170</v>
      </c>
      <c r="G23" s="343"/>
      <c r="H23" s="343">
        <f>SUM(H21:H22)</f>
        <v>604170</v>
      </c>
      <c r="I23" s="343"/>
      <c r="J23" s="343"/>
      <c r="K23" s="343">
        <f>SUM(K21:K22)</f>
        <v>0</v>
      </c>
      <c r="L23" s="343">
        <f>SUM(L21:L22)</f>
        <v>604170</v>
      </c>
      <c r="M23" s="332"/>
      <c r="N23" s="333"/>
    </row>
    <row r="24" spans="1:14" s="334" customFormat="1" ht="31.5">
      <c r="A24" s="587">
        <v>3</v>
      </c>
      <c r="B24" s="590" t="s">
        <v>11</v>
      </c>
      <c r="C24" s="608" t="s">
        <v>87</v>
      </c>
      <c r="D24" s="609"/>
      <c r="E24" s="340" t="s">
        <v>285</v>
      </c>
      <c r="F24" s="345">
        <v>19500</v>
      </c>
      <c r="G24" s="345"/>
      <c r="H24" s="345">
        <f>F24</f>
        <v>19500</v>
      </c>
      <c r="I24" s="345"/>
      <c r="J24" s="345"/>
      <c r="K24" s="346"/>
      <c r="L24" s="347">
        <f>F24+K24</f>
        <v>19500</v>
      </c>
      <c r="M24" s="332" t="s">
        <v>67</v>
      </c>
      <c r="N24" s="333"/>
    </row>
    <row r="25" spans="1:14" s="334" customFormat="1" ht="47.25">
      <c r="A25" s="604"/>
      <c r="B25" s="606"/>
      <c r="C25" s="610"/>
      <c r="D25" s="611"/>
      <c r="E25" s="340" t="s">
        <v>286</v>
      </c>
      <c r="F25" s="345">
        <v>8800</v>
      </c>
      <c r="G25" s="345"/>
      <c r="H25" s="345">
        <f>F25</f>
        <v>8800</v>
      </c>
      <c r="I25" s="345"/>
      <c r="J25" s="345"/>
      <c r="K25" s="346"/>
      <c r="L25" s="347">
        <f>F25+K25</f>
        <v>8800</v>
      </c>
      <c r="M25" s="332" t="s">
        <v>67</v>
      </c>
      <c r="N25" s="333"/>
    </row>
    <row r="26" spans="1:14" s="334" customFormat="1" ht="15.75">
      <c r="A26" s="605"/>
      <c r="B26" s="607"/>
      <c r="C26" s="612"/>
      <c r="D26" s="613"/>
      <c r="E26" s="342" t="s">
        <v>232</v>
      </c>
      <c r="F26" s="347">
        <f aca="true" t="shared" si="3" ref="F26:L26">F24+F25</f>
        <v>28300</v>
      </c>
      <c r="G26" s="347">
        <f t="shared" si="3"/>
        <v>0</v>
      </c>
      <c r="H26" s="347">
        <f t="shared" si="3"/>
        <v>28300</v>
      </c>
      <c r="I26" s="347">
        <f t="shared" si="3"/>
        <v>0</v>
      </c>
      <c r="J26" s="347">
        <f t="shared" si="3"/>
        <v>0</v>
      </c>
      <c r="K26" s="347">
        <f t="shared" si="3"/>
        <v>0</v>
      </c>
      <c r="L26" s="347">
        <f t="shared" si="3"/>
        <v>28300</v>
      </c>
      <c r="M26" s="348"/>
      <c r="N26" s="333"/>
    </row>
    <row r="27" spans="1:14" s="353" customFormat="1" ht="15.75">
      <c r="A27" s="614">
        <v>2</v>
      </c>
      <c r="B27" s="617" t="s">
        <v>11</v>
      </c>
      <c r="C27" s="608" t="s">
        <v>23</v>
      </c>
      <c r="D27" s="609"/>
      <c r="E27" s="349" t="s">
        <v>276</v>
      </c>
      <c r="F27" s="345">
        <v>35000</v>
      </c>
      <c r="G27" s="339"/>
      <c r="H27" s="345">
        <f>F27</f>
        <v>35000</v>
      </c>
      <c r="I27" s="350"/>
      <c r="J27" s="350"/>
      <c r="K27" s="351"/>
      <c r="L27" s="343">
        <f>F27</f>
        <v>35000</v>
      </c>
      <c r="M27" s="332" t="s">
        <v>67</v>
      </c>
      <c r="N27" s="352"/>
    </row>
    <row r="28" spans="1:14" s="353" customFormat="1" ht="31.5">
      <c r="A28" s="615"/>
      <c r="B28" s="618"/>
      <c r="C28" s="610"/>
      <c r="D28" s="611"/>
      <c r="E28" s="349" t="s">
        <v>277</v>
      </c>
      <c r="F28" s="345">
        <v>139700</v>
      </c>
      <c r="G28" s="339"/>
      <c r="H28" s="345">
        <f>F28</f>
        <v>139700</v>
      </c>
      <c r="I28" s="350"/>
      <c r="J28" s="350"/>
      <c r="K28" s="354"/>
      <c r="L28" s="343">
        <f>F28</f>
        <v>139700</v>
      </c>
      <c r="M28" s="332" t="s">
        <v>67</v>
      </c>
      <c r="N28" s="352"/>
    </row>
    <row r="29" spans="1:14" s="353" customFormat="1" ht="63">
      <c r="A29" s="615"/>
      <c r="B29" s="618"/>
      <c r="C29" s="610"/>
      <c r="D29" s="611"/>
      <c r="E29" s="349" t="s">
        <v>363</v>
      </c>
      <c r="F29" s="345">
        <v>-5264502</v>
      </c>
      <c r="G29" s="339">
        <f>F29</f>
        <v>-5264502</v>
      </c>
      <c r="H29" s="345"/>
      <c r="I29" s="350"/>
      <c r="J29" s="350"/>
      <c r="K29" s="354"/>
      <c r="L29" s="343">
        <f>F29</f>
        <v>-5264502</v>
      </c>
      <c r="M29" s="332" t="s">
        <v>67</v>
      </c>
      <c r="N29" s="352"/>
    </row>
    <row r="30" spans="1:14" s="353" customFormat="1" ht="15.75">
      <c r="A30" s="615"/>
      <c r="B30" s="618"/>
      <c r="C30" s="610"/>
      <c r="D30" s="611"/>
      <c r="E30" s="349" t="s">
        <v>371</v>
      </c>
      <c r="F30" s="345">
        <v>199910</v>
      </c>
      <c r="G30" s="339"/>
      <c r="H30" s="345">
        <f>F30</f>
        <v>199910</v>
      </c>
      <c r="I30" s="350"/>
      <c r="J30" s="350"/>
      <c r="K30" s="354"/>
      <c r="L30" s="343">
        <f>F30</f>
        <v>199910</v>
      </c>
      <c r="M30" s="332"/>
      <c r="N30" s="352"/>
    </row>
    <row r="31" spans="1:14" s="353" customFormat="1" ht="31.5">
      <c r="A31" s="615"/>
      <c r="B31" s="618"/>
      <c r="C31" s="610"/>
      <c r="D31" s="611"/>
      <c r="E31" s="349" t="s">
        <v>278</v>
      </c>
      <c r="F31" s="345">
        <v>183000</v>
      </c>
      <c r="G31" s="339"/>
      <c r="H31" s="345">
        <f>F31</f>
        <v>183000</v>
      </c>
      <c r="I31" s="350"/>
      <c r="J31" s="350"/>
      <c r="K31" s="354"/>
      <c r="L31" s="343">
        <f>F31</f>
        <v>183000</v>
      </c>
      <c r="M31" s="332" t="s">
        <v>67</v>
      </c>
      <c r="N31" s="352"/>
    </row>
    <row r="32" spans="1:14" s="353" customFormat="1" ht="15.75">
      <c r="A32" s="616"/>
      <c r="B32" s="619"/>
      <c r="C32" s="620"/>
      <c r="D32" s="621"/>
      <c r="E32" s="342" t="s">
        <v>26</v>
      </c>
      <c r="F32" s="347">
        <f aca="true" t="shared" si="4" ref="F32:L32">SUM(F27:F31)</f>
        <v>-4706892</v>
      </c>
      <c r="G32" s="347">
        <f t="shared" si="4"/>
        <v>-5264502</v>
      </c>
      <c r="H32" s="347">
        <f t="shared" si="4"/>
        <v>557610</v>
      </c>
      <c r="I32" s="347">
        <f t="shared" si="4"/>
        <v>0</v>
      </c>
      <c r="J32" s="347">
        <f t="shared" si="4"/>
        <v>0</v>
      </c>
      <c r="K32" s="347">
        <f t="shared" si="4"/>
        <v>0</v>
      </c>
      <c r="L32" s="347">
        <f t="shared" si="4"/>
        <v>-4706892</v>
      </c>
      <c r="M32" s="348"/>
      <c r="N32" s="352"/>
    </row>
    <row r="33" spans="1:14" s="353" customFormat="1" ht="31.5">
      <c r="A33" s="614"/>
      <c r="B33" s="617"/>
      <c r="C33" s="608" t="s">
        <v>134</v>
      </c>
      <c r="D33" s="622"/>
      <c r="E33" s="340" t="s">
        <v>358</v>
      </c>
      <c r="F33" s="345">
        <v>189700</v>
      </c>
      <c r="G33" s="345"/>
      <c r="H33" s="345">
        <f>F33</f>
        <v>189700</v>
      </c>
      <c r="I33" s="345"/>
      <c r="J33" s="345"/>
      <c r="K33" s="346"/>
      <c r="L33" s="347">
        <f>F33+K33</f>
        <v>189700</v>
      </c>
      <c r="M33" s="332" t="s">
        <v>67</v>
      </c>
      <c r="N33" s="352"/>
    </row>
    <row r="34" spans="1:14" s="353" customFormat="1" ht="15.75">
      <c r="A34" s="616"/>
      <c r="B34" s="619"/>
      <c r="C34" s="620"/>
      <c r="D34" s="621"/>
      <c r="E34" s="342" t="s">
        <v>160</v>
      </c>
      <c r="F34" s="347">
        <f>F33</f>
        <v>189700</v>
      </c>
      <c r="G34" s="347">
        <f aca="true" t="shared" si="5" ref="G34:L34">G33</f>
        <v>0</v>
      </c>
      <c r="H34" s="347">
        <f t="shared" si="5"/>
        <v>189700</v>
      </c>
      <c r="I34" s="347">
        <f t="shared" si="5"/>
        <v>0</v>
      </c>
      <c r="J34" s="347">
        <f t="shared" si="5"/>
        <v>0</v>
      </c>
      <c r="K34" s="347">
        <f t="shared" si="5"/>
        <v>0</v>
      </c>
      <c r="L34" s="347">
        <f t="shared" si="5"/>
        <v>189700</v>
      </c>
      <c r="M34" s="348"/>
      <c r="N34" s="352"/>
    </row>
    <row r="35" spans="1:14" s="353" customFormat="1" ht="31.5">
      <c r="A35" s="614"/>
      <c r="B35" s="617"/>
      <c r="C35" s="623" t="s">
        <v>279</v>
      </c>
      <c r="D35" s="624"/>
      <c r="E35" s="340" t="s">
        <v>280</v>
      </c>
      <c r="F35" s="345">
        <v>27990</v>
      </c>
      <c r="G35" s="345"/>
      <c r="H35" s="345">
        <f>F35</f>
        <v>27990</v>
      </c>
      <c r="I35" s="345"/>
      <c r="J35" s="345"/>
      <c r="K35" s="345"/>
      <c r="L35" s="347">
        <f>F35+K35</f>
        <v>27990</v>
      </c>
      <c r="M35" s="332" t="s">
        <v>67</v>
      </c>
      <c r="N35" s="352"/>
    </row>
    <row r="36" spans="1:14" s="353" customFormat="1" ht="15.75">
      <c r="A36" s="616"/>
      <c r="B36" s="619"/>
      <c r="C36" s="625"/>
      <c r="D36" s="626"/>
      <c r="E36" s="342" t="s">
        <v>281</v>
      </c>
      <c r="F36" s="347">
        <f>F35</f>
        <v>27990</v>
      </c>
      <c r="G36" s="347">
        <f aca="true" t="shared" si="6" ref="G36:L36">G35</f>
        <v>0</v>
      </c>
      <c r="H36" s="347">
        <f t="shared" si="6"/>
        <v>27990</v>
      </c>
      <c r="I36" s="347">
        <f t="shared" si="6"/>
        <v>0</v>
      </c>
      <c r="J36" s="347">
        <f t="shared" si="6"/>
        <v>0</v>
      </c>
      <c r="K36" s="347">
        <f t="shared" si="6"/>
        <v>0</v>
      </c>
      <c r="L36" s="347">
        <f t="shared" si="6"/>
        <v>27990</v>
      </c>
      <c r="M36" s="348"/>
      <c r="N36" s="355"/>
    </row>
    <row r="37" spans="1:14" s="361" customFormat="1" ht="15.75">
      <c r="A37" s="356"/>
      <c r="B37" s="357"/>
      <c r="C37" s="627" t="s">
        <v>63</v>
      </c>
      <c r="D37" s="628"/>
      <c r="E37" s="358"/>
      <c r="F37" s="343">
        <f>F20+F26+F32+F34+F36+F23</f>
        <v>-3146532</v>
      </c>
      <c r="G37" s="343">
        <f aca="true" t="shared" si="7" ref="G37:L37">G20+G26+G32+G34+G36+G23</f>
        <v>-5264502</v>
      </c>
      <c r="H37" s="343">
        <f t="shared" si="7"/>
        <v>2117970</v>
      </c>
      <c r="I37" s="343">
        <f t="shared" si="7"/>
        <v>0</v>
      </c>
      <c r="J37" s="343">
        <f t="shared" si="7"/>
        <v>0</v>
      </c>
      <c r="K37" s="343">
        <f t="shared" si="7"/>
        <v>0</v>
      </c>
      <c r="L37" s="343">
        <f t="shared" si="7"/>
        <v>-3146532</v>
      </c>
      <c r="M37" s="359"/>
      <c r="N37" s="360"/>
    </row>
    <row r="38" spans="1:14" s="366" customFormat="1" ht="15.75">
      <c r="A38" s="362"/>
      <c r="B38" s="363"/>
      <c r="C38" s="627" t="s">
        <v>22</v>
      </c>
      <c r="D38" s="629"/>
      <c r="E38" s="628"/>
      <c r="F38" s="350"/>
      <c r="G38" s="350"/>
      <c r="H38" s="350"/>
      <c r="I38" s="350"/>
      <c r="J38" s="350"/>
      <c r="K38" s="350"/>
      <c r="L38" s="343"/>
      <c r="M38" s="364"/>
      <c r="N38" s="365"/>
    </row>
    <row r="39" spans="1:14" s="366" customFormat="1" ht="47.25">
      <c r="A39" s="630"/>
      <c r="B39" s="633"/>
      <c r="C39" s="636" t="s">
        <v>70</v>
      </c>
      <c r="D39" s="637"/>
      <c r="E39" s="340" t="s">
        <v>282</v>
      </c>
      <c r="F39" s="350"/>
      <c r="G39" s="350"/>
      <c r="H39" s="350"/>
      <c r="I39" s="350"/>
      <c r="J39" s="350"/>
      <c r="K39" s="350">
        <v>299700</v>
      </c>
      <c r="L39" s="347">
        <f>F39+K39</f>
        <v>299700</v>
      </c>
      <c r="M39" s="332" t="s">
        <v>67</v>
      </c>
      <c r="N39" s="365"/>
    </row>
    <row r="40" spans="1:14" s="366" customFormat="1" ht="15.75">
      <c r="A40" s="631"/>
      <c r="B40" s="634"/>
      <c r="C40" s="638"/>
      <c r="D40" s="639"/>
      <c r="E40" s="340" t="s">
        <v>372</v>
      </c>
      <c r="F40" s="350"/>
      <c r="G40" s="350"/>
      <c r="H40" s="350"/>
      <c r="I40" s="350"/>
      <c r="J40" s="350"/>
      <c r="K40" s="350">
        <v>350000</v>
      </c>
      <c r="L40" s="347">
        <f>F40+K40</f>
        <v>350000</v>
      </c>
      <c r="M40" s="332"/>
      <c r="N40" s="365"/>
    </row>
    <row r="41" spans="1:14" s="366" customFormat="1" ht="15.75">
      <c r="A41" s="631"/>
      <c r="B41" s="634"/>
      <c r="C41" s="638"/>
      <c r="D41" s="639"/>
      <c r="E41" s="340" t="s">
        <v>284</v>
      </c>
      <c r="F41" s="350"/>
      <c r="G41" s="350"/>
      <c r="H41" s="350"/>
      <c r="I41" s="350"/>
      <c r="J41" s="350"/>
      <c r="K41" s="350">
        <v>10000</v>
      </c>
      <c r="L41" s="347">
        <f>F41+K41</f>
        <v>10000</v>
      </c>
      <c r="M41" s="332" t="s">
        <v>67</v>
      </c>
      <c r="N41" s="365"/>
    </row>
    <row r="42" spans="1:14" s="366" customFormat="1" ht="47.25">
      <c r="A42" s="631"/>
      <c r="B42" s="634"/>
      <c r="C42" s="638"/>
      <c r="D42" s="639"/>
      <c r="E42" s="340" t="s">
        <v>364</v>
      </c>
      <c r="F42" s="350"/>
      <c r="G42" s="350"/>
      <c r="H42" s="350"/>
      <c r="I42" s="350"/>
      <c r="J42" s="350"/>
      <c r="K42" s="350">
        <v>-900000</v>
      </c>
      <c r="L42" s="347">
        <f>F42+K42</f>
        <v>-900000</v>
      </c>
      <c r="M42" s="332" t="s">
        <v>67</v>
      </c>
      <c r="N42" s="365"/>
    </row>
    <row r="43" spans="1:14" s="361" customFormat="1" ht="15.75">
      <c r="A43" s="632"/>
      <c r="B43" s="635"/>
      <c r="C43" s="620"/>
      <c r="D43" s="621"/>
      <c r="E43" s="342" t="s">
        <v>231</v>
      </c>
      <c r="F43" s="343">
        <f>SUM(F39:F42)</f>
        <v>0</v>
      </c>
      <c r="G43" s="343">
        <f aca="true" t="shared" si="8" ref="G43:L43">SUM(G39:G42)</f>
        <v>0</v>
      </c>
      <c r="H43" s="343">
        <f t="shared" si="8"/>
        <v>0</v>
      </c>
      <c r="I43" s="343">
        <f t="shared" si="8"/>
        <v>0</v>
      </c>
      <c r="J43" s="343">
        <f t="shared" si="8"/>
        <v>0</v>
      </c>
      <c r="K43" s="343">
        <f t="shared" si="8"/>
        <v>-240300</v>
      </c>
      <c r="L43" s="343">
        <f t="shared" si="8"/>
        <v>-240300</v>
      </c>
      <c r="M43" s="359"/>
      <c r="N43" s="360"/>
    </row>
    <row r="44" spans="1:14" s="361" customFormat="1" ht="31.5">
      <c r="A44" s="369"/>
      <c r="B44" s="370"/>
      <c r="C44" s="640" t="s">
        <v>366</v>
      </c>
      <c r="D44" s="641"/>
      <c r="E44" s="344" t="s">
        <v>140</v>
      </c>
      <c r="F44" s="371"/>
      <c r="G44" s="371"/>
      <c r="H44" s="371"/>
      <c r="I44" s="371"/>
      <c r="J44" s="371"/>
      <c r="K44" s="371">
        <v>-199998</v>
      </c>
      <c r="L44" s="371">
        <f>K44</f>
        <v>-199998</v>
      </c>
      <c r="M44" s="372" t="s">
        <v>67</v>
      </c>
      <c r="N44" s="360"/>
    </row>
    <row r="45" spans="1:14" s="361" customFormat="1" ht="63">
      <c r="A45" s="369"/>
      <c r="B45" s="370"/>
      <c r="C45" s="642"/>
      <c r="D45" s="643"/>
      <c r="E45" s="344" t="s">
        <v>249</v>
      </c>
      <c r="F45" s="371"/>
      <c r="G45" s="371"/>
      <c r="H45" s="371"/>
      <c r="I45" s="371"/>
      <c r="J45" s="371"/>
      <c r="K45" s="371">
        <v>-280000</v>
      </c>
      <c r="L45" s="371">
        <f>K45</f>
        <v>-280000</v>
      </c>
      <c r="M45" s="372" t="s">
        <v>67</v>
      </c>
      <c r="N45" s="360"/>
    </row>
    <row r="46" spans="1:14" s="361" customFormat="1" ht="15.75">
      <c r="A46" s="369"/>
      <c r="B46" s="370"/>
      <c r="C46" s="642"/>
      <c r="D46" s="643"/>
      <c r="E46" s="342" t="s">
        <v>160</v>
      </c>
      <c r="F46" s="371"/>
      <c r="G46" s="371"/>
      <c r="H46" s="371"/>
      <c r="I46" s="371"/>
      <c r="J46" s="371"/>
      <c r="K46" s="371">
        <f>SUM(K44:K45)</f>
        <v>-479998</v>
      </c>
      <c r="L46" s="371">
        <f>SUM(L44:L45)</f>
        <v>-479998</v>
      </c>
      <c r="M46" s="372"/>
      <c r="N46" s="360"/>
    </row>
    <row r="47" spans="1:14" s="366" customFormat="1" ht="94.5">
      <c r="A47" s="630"/>
      <c r="B47" s="633"/>
      <c r="C47" s="644" t="s">
        <v>331</v>
      </c>
      <c r="D47" s="645"/>
      <c r="E47" s="335" t="s">
        <v>266</v>
      </c>
      <c r="F47" s="371"/>
      <c r="G47" s="371"/>
      <c r="H47" s="371"/>
      <c r="I47" s="371"/>
      <c r="J47" s="371"/>
      <c r="K47" s="373">
        <v>-1357000</v>
      </c>
      <c r="L47" s="371">
        <f aca="true" t="shared" si="9" ref="L47:L52">K47</f>
        <v>-1357000</v>
      </c>
      <c r="M47" s="374" t="s">
        <v>67</v>
      </c>
      <c r="N47" s="365"/>
    </row>
    <row r="48" spans="1:14" s="366" customFormat="1" ht="94.5">
      <c r="A48" s="631"/>
      <c r="B48" s="634"/>
      <c r="C48" s="646"/>
      <c r="D48" s="647"/>
      <c r="E48" s="335" t="s">
        <v>267</v>
      </c>
      <c r="F48" s="371"/>
      <c r="G48" s="371"/>
      <c r="H48" s="371"/>
      <c r="I48" s="371"/>
      <c r="J48" s="371"/>
      <c r="K48" s="373">
        <v>-1357000</v>
      </c>
      <c r="L48" s="371">
        <f t="shared" si="9"/>
        <v>-1357000</v>
      </c>
      <c r="M48" s="374" t="s">
        <v>67</v>
      </c>
      <c r="N48" s="365"/>
    </row>
    <row r="49" spans="1:14" s="366" customFormat="1" ht="94.5">
      <c r="A49" s="631"/>
      <c r="B49" s="634"/>
      <c r="C49" s="646"/>
      <c r="D49" s="647"/>
      <c r="E49" s="335" t="s">
        <v>268</v>
      </c>
      <c r="F49" s="371"/>
      <c r="G49" s="371"/>
      <c r="H49" s="371"/>
      <c r="I49" s="371"/>
      <c r="J49" s="371"/>
      <c r="K49" s="373">
        <v>-1357000</v>
      </c>
      <c r="L49" s="371">
        <f t="shared" si="9"/>
        <v>-1357000</v>
      </c>
      <c r="M49" s="374" t="s">
        <v>67</v>
      </c>
      <c r="N49" s="365"/>
    </row>
    <row r="50" spans="1:14" s="366" customFormat="1" ht="94.5">
      <c r="A50" s="631"/>
      <c r="B50" s="634"/>
      <c r="C50" s="646"/>
      <c r="D50" s="647"/>
      <c r="E50" s="335" t="s">
        <v>271</v>
      </c>
      <c r="F50" s="371"/>
      <c r="G50" s="371"/>
      <c r="H50" s="371"/>
      <c r="I50" s="371"/>
      <c r="J50" s="371"/>
      <c r="K50" s="373">
        <v>1357000</v>
      </c>
      <c r="L50" s="371">
        <f t="shared" si="9"/>
        <v>1357000</v>
      </c>
      <c r="M50" s="374" t="s">
        <v>67</v>
      </c>
      <c r="N50" s="365"/>
    </row>
    <row r="51" spans="1:14" s="366" customFormat="1" ht="94.5">
      <c r="A51" s="631"/>
      <c r="B51" s="634"/>
      <c r="C51" s="646"/>
      <c r="D51" s="647"/>
      <c r="E51" s="335" t="s">
        <v>269</v>
      </c>
      <c r="F51" s="371"/>
      <c r="G51" s="371"/>
      <c r="H51" s="371"/>
      <c r="I51" s="371"/>
      <c r="J51" s="371"/>
      <c r="K51" s="373">
        <v>1357000</v>
      </c>
      <c r="L51" s="371">
        <f t="shared" si="9"/>
        <v>1357000</v>
      </c>
      <c r="M51" s="374" t="s">
        <v>67</v>
      </c>
      <c r="N51" s="365"/>
    </row>
    <row r="52" spans="1:14" s="366" customFormat="1" ht="94.5">
      <c r="A52" s="631"/>
      <c r="B52" s="634"/>
      <c r="C52" s="646"/>
      <c r="D52" s="647"/>
      <c r="E52" s="335" t="s">
        <v>270</v>
      </c>
      <c r="F52" s="371"/>
      <c r="G52" s="371"/>
      <c r="H52" s="371"/>
      <c r="I52" s="371"/>
      <c r="J52" s="371"/>
      <c r="K52" s="373">
        <v>1357000</v>
      </c>
      <c r="L52" s="371">
        <f t="shared" si="9"/>
        <v>1357000</v>
      </c>
      <c r="M52" s="374" t="s">
        <v>67</v>
      </c>
      <c r="N52" s="365"/>
    </row>
    <row r="53" spans="1:14" s="366" customFormat="1" ht="15.75">
      <c r="A53" s="632"/>
      <c r="B53" s="635"/>
      <c r="C53" s="648"/>
      <c r="D53" s="649"/>
      <c r="E53" s="375" t="s">
        <v>264</v>
      </c>
      <c r="F53" s="371"/>
      <c r="G53" s="371"/>
      <c r="H53" s="371"/>
      <c r="I53" s="371"/>
      <c r="J53" s="371"/>
      <c r="K53" s="371">
        <f>SUM(K47:K52)</f>
        <v>0</v>
      </c>
      <c r="L53" s="371">
        <f>SUM(L47:L52)</f>
        <v>0</v>
      </c>
      <c r="M53" s="374"/>
      <c r="N53" s="365"/>
    </row>
    <row r="54" spans="1:14" s="366" customFormat="1" ht="47.25">
      <c r="A54" s="630"/>
      <c r="B54" s="633"/>
      <c r="C54" s="644"/>
      <c r="D54" s="645"/>
      <c r="E54" s="344" t="s">
        <v>312</v>
      </c>
      <c r="F54" s="371"/>
      <c r="G54" s="371"/>
      <c r="H54" s="371"/>
      <c r="I54" s="371"/>
      <c r="J54" s="371"/>
      <c r="K54" s="373">
        <v>1499000</v>
      </c>
      <c r="L54" s="371">
        <f>K54</f>
        <v>1499000</v>
      </c>
      <c r="M54" s="374" t="s">
        <v>67</v>
      </c>
      <c r="N54" s="365"/>
    </row>
    <row r="55" spans="1:14" s="366" customFormat="1" ht="47.25">
      <c r="A55" s="631"/>
      <c r="B55" s="634"/>
      <c r="C55" s="595"/>
      <c r="D55" s="596"/>
      <c r="E55" s="344" t="s">
        <v>313</v>
      </c>
      <c r="F55" s="371"/>
      <c r="G55" s="371"/>
      <c r="H55" s="371"/>
      <c r="I55" s="371"/>
      <c r="J55" s="371"/>
      <c r="K55" s="373">
        <v>1473000</v>
      </c>
      <c r="L55" s="371">
        <f>K55</f>
        <v>1473000</v>
      </c>
      <c r="M55" s="374" t="s">
        <v>67</v>
      </c>
      <c r="N55" s="365"/>
    </row>
    <row r="56" spans="1:14" s="366" customFormat="1" ht="63">
      <c r="A56" s="631"/>
      <c r="B56" s="634"/>
      <c r="C56" s="595"/>
      <c r="D56" s="596"/>
      <c r="E56" s="344" t="s">
        <v>314</v>
      </c>
      <c r="F56" s="371"/>
      <c r="G56" s="371"/>
      <c r="H56" s="371"/>
      <c r="I56" s="371"/>
      <c r="J56" s="371"/>
      <c r="K56" s="373">
        <v>1499000</v>
      </c>
      <c r="L56" s="371">
        <f>K56</f>
        <v>1499000</v>
      </c>
      <c r="M56" s="374" t="s">
        <v>67</v>
      </c>
      <c r="N56" s="365"/>
    </row>
    <row r="57" spans="1:14" s="366" customFormat="1" ht="15.75">
      <c r="A57" s="632"/>
      <c r="B57" s="635"/>
      <c r="C57" s="648"/>
      <c r="D57" s="649"/>
      <c r="E57" s="375" t="s">
        <v>330</v>
      </c>
      <c r="F57" s="371"/>
      <c r="G57" s="371"/>
      <c r="H57" s="371"/>
      <c r="I57" s="371"/>
      <c r="J57" s="371"/>
      <c r="K57" s="371">
        <f>SUM(K54:K56)</f>
        <v>4471000</v>
      </c>
      <c r="L57" s="371">
        <f>SUM(L54:L56)</f>
        <v>4471000</v>
      </c>
      <c r="M57" s="374"/>
      <c r="N57" s="365"/>
    </row>
    <row r="58" spans="1:14" s="366" customFormat="1" ht="15.75">
      <c r="A58" s="367"/>
      <c r="B58" s="368"/>
      <c r="C58" s="627" t="s">
        <v>24</v>
      </c>
      <c r="D58" s="628"/>
      <c r="E58" s="375"/>
      <c r="F58" s="371">
        <f aca="true" t="shared" si="10" ref="F58:K58">F57+F53+F43</f>
        <v>0</v>
      </c>
      <c r="G58" s="371">
        <f t="shared" si="10"/>
        <v>0</v>
      </c>
      <c r="H58" s="371">
        <f t="shared" si="10"/>
        <v>0</v>
      </c>
      <c r="I58" s="371">
        <f t="shared" si="10"/>
        <v>0</v>
      </c>
      <c r="J58" s="371">
        <f t="shared" si="10"/>
        <v>0</v>
      </c>
      <c r="K58" s="371">
        <f t="shared" si="10"/>
        <v>4230700</v>
      </c>
      <c r="L58" s="371">
        <f>L57+L53+L43+L46</f>
        <v>3750702</v>
      </c>
      <c r="M58" s="374"/>
      <c r="N58" s="365"/>
    </row>
    <row r="59" spans="1:14" s="366" customFormat="1" ht="15.75">
      <c r="A59" s="650" t="s">
        <v>66</v>
      </c>
      <c r="B59" s="629"/>
      <c r="C59" s="629"/>
      <c r="D59" s="629"/>
      <c r="E59" s="628"/>
      <c r="F59" s="376">
        <f aca="true" t="shared" si="11" ref="F59:L59">F58+F37</f>
        <v>-3146532</v>
      </c>
      <c r="G59" s="376">
        <f t="shared" si="11"/>
        <v>-5264502</v>
      </c>
      <c r="H59" s="376">
        <f t="shared" si="11"/>
        <v>2117970</v>
      </c>
      <c r="I59" s="376">
        <f t="shared" si="11"/>
        <v>0</v>
      </c>
      <c r="J59" s="376">
        <f t="shared" si="11"/>
        <v>0</v>
      </c>
      <c r="K59" s="376">
        <f t="shared" si="11"/>
        <v>4230700</v>
      </c>
      <c r="L59" s="376">
        <f t="shared" si="11"/>
        <v>604170</v>
      </c>
      <c r="M59" s="374"/>
      <c r="N59" s="365"/>
    </row>
    <row r="60" spans="1:14" s="366" customFormat="1" ht="15.75">
      <c r="A60" s="367"/>
      <c r="B60" s="363" t="s">
        <v>54</v>
      </c>
      <c r="C60" s="651" t="s">
        <v>55</v>
      </c>
      <c r="D60" s="652"/>
      <c r="E60" s="377"/>
      <c r="F60" s="378"/>
      <c r="G60" s="371"/>
      <c r="H60" s="371"/>
      <c r="I60" s="371"/>
      <c r="J60" s="371"/>
      <c r="K60" s="371"/>
      <c r="L60" s="371"/>
      <c r="M60" s="374"/>
      <c r="N60" s="365"/>
    </row>
    <row r="61" spans="1:14" s="366" customFormat="1" ht="15.75">
      <c r="A61" s="367"/>
      <c r="B61" s="368"/>
      <c r="C61" s="584" t="s">
        <v>12</v>
      </c>
      <c r="D61" s="585"/>
      <c r="E61" s="586"/>
      <c r="F61" s="371"/>
      <c r="G61" s="371"/>
      <c r="H61" s="371"/>
      <c r="I61" s="371"/>
      <c r="J61" s="371"/>
      <c r="K61" s="371"/>
      <c r="L61" s="371"/>
      <c r="M61" s="374"/>
      <c r="N61" s="365"/>
    </row>
    <row r="62" spans="1:14" s="366" customFormat="1" ht="15.75">
      <c r="A62" s="630"/>
      <c r="B62" s="633"/>
      <c r="C62" s="653" t="s">
        <v>56</v>
      </c>
      <c r="D62" s="654"/>
      <c r="E62" s="379"/>
      <c r="F62" s="345"/>
      <c r="G62" s="373"/>
      <c r="H62" s="373"/>
      <c r="I62" s="373"/>
      <c r="J62" s="371"/>
      <c r="K62" s="371"/>
      <c r="L62" s="371"/>
      <c r="M62" s="374"/>
      <c r="N62" s="365"/>
    </row>
    <row r="63" spans="1:14" s="366" customFormat="1" ht="63">
      <c r="A63" s="631"/>
      <c r="B63" s="634"/>
      <c r="C63" s="655"/>
      <c r="D63" s="656"/>
      <c r="E63" s="379" t="s">
        <v>288</v>
      </c>
      <c r="F63" s="345">
        <v>174379</v>
      </c>
      <c r="G63" s="373"/>
      <c r="H63" s="373">
        <f>F63</f>
        <v>174379</v>
      </c>
      <c r="I63" s="373"/>
      <c r="J63" s="371"/>
      <c r="K63" s="371"/>
      <c r="L63" s="371">
        <f>K63+F63</f>
        <v>174379</v>
      </c>
      <c r="M63" s="374" t="s">
        <v>21</v>
      </c>
      <c r="N63" s="365"/>
    </row>
    <row r="64" spans="1:14" s="366" customFormat="1" ht="15.75">
      <c r="A64" s="632"/>
      <c r="B64" s="635"/>
      <c r="C64" s="657"/>
      <c r="D64" s="658"/>
      <c r="E64" s="375" t="s">
        <v>57</v>
      </c>
      <c r="F64" s="371">
        <f>SUM(F62:F63)</f>
        <v>174379</v>
      </c>
      <c r="G64" s="371">
        <f aca="true" t="shared" si="12" ref="G64:L64">SUM(G62:G63)</f>
        <v>0</v>
      </c>
      <c r="H64" s="371">
        <f t="shared" si="12"/>
        <v>174379</v>
      </c>
      <c r="I64" s="371">
        <f t="shared" si="12"/>
        <v>0</v>
      </c>
      <c r="J64" s="371">
        <f t="shared" si="12"/>
        <v>0</v>
      </c>
      <c r="K64" s="371">
        <f t="shared" si="12"/>
        <v>0</v>
      </c>
      <c r="L64" s="371">
        <f t="shared" si="12"/>
        <v>174379</v>
      </c>
      <c r="M64" s="374"/>
      <c r="N64" s="365"/>
    </row>
    <row r="65" spans="1:14" s="366" customFormat="1" ht="31.5">
      <c r="A65" s="630"/>
      <c r="B65" s="633"/>
      <c r="C65" s="659" t="s">
        <v>58</v>
      </c>
      <c r="D65" s="660"/>
      <c r="E65" s="380" t="s">
        <v>289</v>
      </c>
      <c r="F65" s="345">
        <v>24048</v>
      </c>
      <c r="G65" s="373"/>
      <c r="H65" s="373">
        <f aca="true" t="shared" si="13" ref="H65:H77">F65</f>
        <v>24048</v>
      </c>
      <c r="I65" s="373"/>
      <c r="J65" s="373"/>
      <c r="K65" s="371"/>
      <c r="L65" s="371">
        <f aca="true" t="shared" si="14" ref="L65:L80">K65+F65</f>
        <v>24048</v>
      </c>
      <c r="M65" s="374" t="s">
        <v>21</v>
      </c>
      <c r="N65" s="365"/>
    </row>
    <row r="66" spans="1:14" s="366" customFormat="1" ht="31.5">
      <c r="A66" s="631"/>
      <c r="B66" s="634"/>
      <c r="C66" s="661"/>
      <c r="D66" s="662"/>
      <c r="E66" s="381" t="s">
        <v>291</v>
      </c>
      <c r="F66" s="345">
        <v>97880</v>
      </c>
      <c r="G66" s="373"/>
      <c r="H66" s="373">
        <f t="shared" si="13"/>
        <v>97880</v>
      </c>
      <c r="I66" s="373"/>
      <c r="J66" s="373"/>
      <c r="K66" s="371"/>
      <c r="L66" s="371">
        <f t="shared" si="14"/>
        <v>97880</v>
      </c>
      <c r="M66" s="374" t="s">
        <v>21</v>
      </c>
      <c r="N66" s="365"/>
    </row>
    <row r="67" spans="1:14" s="366" customFormat="1" ht="15.75">
      <c r="A67" s="631"/>
      <c r="B67" s="634"/>
      <c r="C67" s="661"/>
      <c r="D67" s="662"/>
      <c r="E67" s="381" t="s">
        <v>374</v>
      </c>
      <c r="F67" s="345">
        <v>50400</v>
      </c>
      <c r="G67" s="373"/>
      <c r="H67" s="373">
        <f t="shared" si="13"/>
        <v>50400</v>
      </c>
      <c r="I67" s="373"/>
      <c r="J67" s="373"/>
      <c r="K67" s="371"/>
      <c r="L67" s="371">
        <f t="shared" si="14"/>
        <v>50400</v>
      </c>
      <c r="M67" s="374" t="s">
        <v>21</v>
      </c>
      <c r="N67" s="365"/>
    </row>
    <row r="68" spans="1:14" s="366" customFormat="1" ht="63">
      <c r="A68" s="631"/>
      <c r="B68" s="634"/>
      <c r="C68" s="661"/>
      <c r="D68" s="662"/>
      <c r="E68" s="382" t="s">
        <v>293</v>
      </c>
      <c r="F68" s="383">
        <v>150000</v>
      </c>
      <c r="G68" s="373"/>
      <c r="H68" s="373">
        <f t="shared" si="13"/>
        <v>150000</v>
      </c>
      <c r="I68" s="373"/>
      <c r="J68" s="373"/>
      <c r="K68" s="371"/>
      <c r="L68" s="371">
        <f t="shared" si="14"/>
        <v>150000</v>
      </c>
      <c r="M68" s="374" t="s">
        <v>21</v>
      </c>
      <c r="N68" s="365"/>
    </row>
    <row r="69" spans="1:14" s="366" customFormat="1" ht="63">
      <c r="A69" s="631"/>
      <c r="B69" s="634"/>
      <c r="C69" s="661"/>
      <c r="D69" s="662"/>
      <c r="E69" s="381" t="s">
        <v>294</v>
      </c>
      <c r="F69" s="345">
        <v>120060</v>
      </c>
      <c r="G69" s="373"/>
      <c r="H69" s="373">
        <f t="shared" si="13"/>
        <v>120060</v>
      </c>
      <c r="I69" s="373"/>
      <c r="J69" s="373"/>
      <c r="K69" s="371"/>
      <c r="L69" s="371">
        <f t="shared" si="14"/>
        <v>120060</v>
      </c>
      <c r="M69" s="374" t="s">
        <v>21</v>
      </c>
      <c r="N69" s="365"/>
    </row>
    <row r="70" spans="1:14" s="366" customFormat="1" ht="63">
      <c r="A70" s="631"/>
      <c r="B70" s="634"/>
      <c r="C70" s="661"/>
      <c r="D70" s="662"/>
      <c r="E70" s="381" t="s">
        <v>295</v>
      </c>
      <c r="F70" s="345">
        <v>35000</v>
      </c>
      <c r="G70" s="373"/>
      <c r="H70" s="373">
        <f t="shared" si="13"/>
        <v>35000</v>
      </c>
      <c r="I70" s="373"/>
      <c r="J70" s="373"/>
      <c r="K70" s="371"/>
      <c r="L70" s="371">
        <f t="shared" si="14"/>
        <v>35000</v>
      </c>
      <c r="M70" s="374" t="s">
        <v>21</v>
      </c>
      <c r="N70" s="365"/>
    </row>
    <row r="71" spans="1:14" s="366" customFormat="1" ht="47.25">
      <c r="A71" s="631"/>
      <c r="B71" s="634"/>
      <c r="C71" s="661"/>
      <c r="D71" s="662"/>
      <c r="E71" s="381" t="s">
        <v>296</v>
      </c>
      <c r="F71" s="345">
        <v>25000</v>
      </c>
      <c r="G71" s="373"/>
      <c r="H71" s="373">
        <f t="shared" si="13"/>
        <v>25000</v>
      </c>
      <c r="I71" s="373"/>
      <c r="J71" s="373"/>
      <c r="K71" s="371"/>
      <c r="L71" s="371">
        <f t="shared" si="14"/>
        <v>25000</v>
      </c>
      <c r="M71" s="374" t="s">
        <v>21</v>
      </c>
      <c r="N71" s="365"/>
    </row>
    <row r="72" spans="1:14" s="366" customFormat="1" ht="47.25">
      <c r="A72" s="631"/>
      <c r="B72" s="634"/>
      <c r="C72" s="661"/>
      <c r="D72" s="662"/>
      <c r="E72" s="381" t="s">
        <v>297</v>
      </c>
      <c r="F72" s="345">
        <v>16500</v>
      </c>
      <c r="G72" s="373"/>
      <c r="H72" s="373">
        <f t="shared" si="13"/>
        <v>16500</v>
      </c>
      <c r="I72" s="373"/>
      <c r="J72" s="373"/>
      <c r="K72" s="371"/>
      <c r="L72" s="371">
        <f t="shared" si="14"/>
        <v>16500</v>
      </c>
      <c r="M72" s="374" t="s">
        <v>21</v>
      </c>
      <c r="N72" s="365"/>
    </row>
    <row r="73" spans="1:14" s="366" customFormat="1" ht="78.75">
      <c r="A73" s="631"/>
      <c r="B73" s="634"/>
      <c r="C73" s="661"/>
      <c r="D73" s="662"/>
      <c r="E73" s="381" t="s">
        <v>298</v>
      </c>
      <c r="F73" s="345">
        <v>12000</v>
      </c>
      <c r="G73" s="373"/>
      <c r="H73" s="373">
        <f t="shared" si="13"/>
        <v>12000</v>
      </c>
      <c r="I73" s="373"/>
      <c r="J73" s="373"/>
      <c r="K73" s="371"/>
      <c r="L73" s="371">
        <f t="shared" si="14"/>
        <v>12000</v>
      </c>
      <c r="M73" s="374" t="s">
        <v>21</v>
      </c>
      <c r="N73" s="365"/>
    </row>
    <row r="74" spans="1:14" s="366" customFormat="1" ht="47.25">
      <c r="A74" s="631"/>
      <c r="B74" s="634"/>
      <c r="C74" s="661"/>
      <c r="D74" s="662"/>
      <c r="E74" s="379" t="s">
        <v>299</v>
      </c>
      <c r="F74" s="384">
        <v>30295</v>
      </c>
      <c r="G74" s="373"/>
      <c r="H74" s="373">
        <f t="shared" si="13"/>
        <v>30295</v>
      </c>
      <c r="I74" s="373"/>
      <c r="J74" s="373"/>
      <c r="K74" s="371"/>
      <c r="L74" s="371">
        <f t="shared" si="14"/>
        <v>30295</v>
      </c>
      <c r="M74" s="374" t="s">
        <v>21</v>
      </c>
      <c r="N74" s="365"/>
    </row>
    <row r="75" spans="1:14" s="366" customFormat="1" ht="63">
      <c r="A75" s="631"/>
      <c r="B75" s="634"/>
      <c r="C75" s="661"/>
      <c r="D75" s="662"/>
      <c r="E75" s="379" t="s">
        <v>375</v>
      </c>
      <c r="F75" s="384">
        <v>40000</v>
      </c>
      <c r="G75" s="373"/>
      <c r="H75" s="373">
        <f t="shared" si="13"/>
        <v>40000</v>
      </c>
      <c r="I75" s="373"/>
      <c r="J75" s="373"/>
      <c r="K75" s="371"/>
      <c r="L75" s="371">
        <f t="shared" si="14"/>
        <v>40000</v>
      </c>
      <c r="M75" s="374"/>
      <c r="N75" s="365"/>
    </row>
    <row r="76" spans="1:14" s="366" customFormat="1" ht="31.5">
      <c r="A76" s="631"/>
      <c r="B76" s="634"/>
      <c r="C76" s="661"/>
      <c r="D76" s="662"/>
      <c r="E76" s="379" t="s">
        <v>300</v>
      </c>
      <c r="F76" s="384">
        <v>199954</v>
      </c>
      <c r="G76" s="373"/>
      <c r="H76" s="373">
        <f t="shared" si="13"/>
        <v>199954</v>
      </c>
      <c r="I76" s="373"/>
      <c r="J76" s="373"/>
      <c r="K76" s="371"/>
      <c r="L76" s="371">
        <f t="shared" si="14"/>
        <v>199954</v>
      </c>
      <c r="M76" s="374" t="s">
        <v>21</v>
      </c>
      <c r="N76" s="365"/>
    </row>
    <row r="77" spans="1:14" s="366" customFormat="1" ht="47.25">
      <c r="A77" s="631"/>
      <c r="B77" s="634"/>
      <c r="C77" s="661"/>
      <c r="D77" s="662"/>
      <c r="E77" s="379" t="s">
        <v>301</v>
      </c>
      <c r="F77" s="384">
        <v>83554</v>
      </c>
      <c r="G77" s="373"/>
      <c r="H77" s="373">
        <f t="shared" si="13"/>
        <v>83554</v>
      </c>
      <c r="I77" s="373"/>
      <c r="J77" s="373"/>
      <c r="K77" s="371"/>
      <c r="L77" s="371">
        <f t="shared" si="14"/>
        <v>83554</v>
      </c>
      <c r="M77" s="374" t="s">
        <v>21</v>
      </c>
      <c r="N77" s="365"/>
    </row>
    <row r="78" spans="1:14" s="366" customFormat="1" ht="31.5">
      <c r="A78" s="631"/>
      <c r="B78" s="634"/>
      <c r="C78" s="661"/>
      <c r="D78" s="662"/>
      <c r="E78" s="379" t="s">
        <v>304</v>
      </c>
      <c r="F78" s="345">
        <v>165716</v>
      </c>
      <c r="G78" s="373"/>
      <c r="H78" s="373">
        <f>F78</f>
        <v>165716</v>
      </c>
      <c r="I78" s="373"/>
      <c r="J78" s="373"/>
      <c r="K78" s="371"/>
      <c r="L78" s="371">
        <f t="shared" si="14"/>
        <v>165716</v>
      </c>
      <c r="M78" s="374" t="s">
        <v>21</v>
      </c>
      <c r="N78" s="365"/>
    </row>
    <row r="79" spans="1:14" s="366" customFormat="1" ht="31.5">
      <c r="A79" s="631"/>
      <c r="B79" s="634"/>
      <c r="C79" s="661"/>
      <c r="D79" s="662"/>
      <c r="E79" s="379" t="s">
        <v>305</v>
      </c>
      <c r="F79" s="345">
        <v>53487</v>
      </c>
      <c r="G79" s="373"/>
      <c r="H79" s="373">
        <f>F79</f>
        <v>53487</v>
      </c>
      <c r="I79" s="373"/>
      <c r="J79" s="373"/>
      <c r="K79" s="371"/>
      <c r="L79" s="371">
        <f t="shared" si="14"/>
        <v>53487</v>
      </c>
      <c r="M79" s="374" t="s">
        <v>21</v>
      </c>
      <c r="N79" s="365"/>
    </row>
    <row r="80" spans="1:14" s="366" customFormat="1" ht="31.5">
      <c r="A80" s="631"/>
      <c r="B80" s="634"/>
      <c r="C80" s="661"/>
      <c r="D80" s="662"/>
      <c r="E80" s="379" t="s">
        <v>306</v>
      </c>
      <c r="F80" s="345">
        <v>202926</v>
      </c>
      <c r="G80" s="373"/>
      <c r="H80" s="373">
        <f>F80</f>
        <v>202926</v>
      </c>
      <c r="I80" s="373"/>
      <c r="J80" s="373"/>
      <c r="K80" s="371"/>
      <c r="L80" s="371">
        <f t="shared" si="14"/>
        <v>202926</v>
      </c>
      <c r="M80" s="374" t="s">
        <v>21</v>
      </c>
      <c r="N80" s="365"/>
    </row>
    <row r="81" spans="1:14" s="366" customFormat="1" ht="15.75">
      <c r="A81" s="632"/>
      <c r="B81" s="635"/>
      <c r="C81" s="663"/>
      <c r="D81" s="664"/>
      <c r="E81" s="375" t="s">
        <v>59</v>
      </c>
      <c r="F81" s="371">
        <f aca="true" t="shared" si="15" ref="F81:L81">SUM(F65:F80)</f>
        <v>1306820</v>
      </c>
      <c r="G81" s="371">
        <f t="shared" si="15"/>
        <v>0</v>
      </c>
      <c r="H81" s="371">
        <f t="shared" si="15"/>
        <v>1306820</v>
      </c>
      <c r="I81" s="371">
        <f t="shared" si="15"/>
        <v>0</v>
      </c>
      <c r="J81" s="371">
        <f t="shared" si="15"/>
        <v>0</v>
      </c>
      <c r="K81" s="371">
        <f t="shared" si="15"/>
        <v>0</v>
      </c>
      <c r="L81" s="371">
        <f t="shared" si="15"/>
        <v>1306820</v>
      </c>
      <c r="M81" s="374"/>
      <c r="N81" s="365"/>
    </row>
    <row r="82" spans="1:14" s="366" customFormat="1" ht="15.75">
      <c r="A82" s="630"/>
      <c r="B82" s="633"/>
      <c r="C82" s="665" t="s">
        <v>365</v>
      </c>
      <c r="D82" s="665"/>
      <c r="E82" s="379" t="s">
        <v>308</v>
      </c>
      <c r="F82" s="384">
        <v>403705</v>
      </c>
      <c r="G82" s="373"/>
      <c r="H82" s="373">
        <f>F82</f>
        <v>403705</v>
      </c>
      <c r="I82" s="384">
        <v>403.705</v>
      </c>
      <c r="J82" s="373"/>
      <c r="K82" s="373"/>
      <c r="L82" s="371">
        <f>F82+K82</f>
        <v>403705</v>
      </c>
      <c r="M82" s="374" t="s">
        <v>21</v>
      </c>
      <c r="N82" s="365"/>
    </row>
    <row r="83" spans="1:14" s="366" customFormat="1" ht="15.75">
      <c r="A83" s="631"/>
      <c r="B83" s="634"/>
      <c r="C83" s="665"/>
      <c r="D83" s="665"/>
      <c r="E83" s="379" t="s">
        <v>309</v>
      </c>
      <c r="F83" s="384">
        <v>88816</v>
      </c>
      <c r="G83" s="373"/>
      <c r="H83" s="373">
        <f>F83</f>
        <v>88816</v>
      </c>
      <c r="I83" s="384">
        <v>88.816</v>
      </c>
      <c r="J83" s="373"/>
      <c r="K83" s="373"/>
      <c r="L83" s="371">
        <f>F83+K83</f>
        <v>88816</v>
      </c>
      <c r="M83" s="374" t="s">
        <v>21</v>
      </c>
      <c r="N83" s="365"/>
    </row>
    <row r="84" spans="1:14" s="366" customFormat="1" ht="15.75">
      <c r="A84" s="631"/>
      <c r="B84" s="634"/>
      <c r="C84" s="665"/>
      <c r="D84" s="665"/>
      <c r="E84" s="379" t="s">
        <v>310</v>
      </c>
      <c r="F84" s="384">
        <v>2000</v>
      </c>
      <c r="G84" s="373"/>
      <c r="H84" s="373">
        <f>F84</f>
        <v>2000</v>
      </c>
      <c r="I84" s="373"/>
      <c r="J84" s="373"/>
      <c r="K84" s="373"/>
      <c r="L84" s="371">
        <f>F84+K84</f>
        <v>2000</v>
      </c>
      <c r="M84" s="374" t="s">
        <v>21</v>
      </c>
      <c r="N84" s="365"/>
    </row>
    <row r="85" spans="1:14" s="366" customFormat="1" ht="15.75">
      <c r="A85" s="631"/>
      <c r="B85" s="634"/>
      <c r="C85" s="665"/>
      <c r="D85" s="665"/>
      <c r="E85" s="379" t="s">
        <v>311</v>
      </c>
      <c r="F85" s="384">
        <v>5950</v>
      </c>
      <c r="G85" s="373"/>
      <c r="H85" s="373">
        <f>F85</f>
        <v>5950</v>
      </c>
      <c r="I85" s="373"/>
      <c r="J85" s="373"/>
      <c r="K85" s="373"/>
      <c r="L85" s="371">
        <f>F85+K85</f>
        <v>5950</v>
      </c>
      <c r="M85" s="374" t="s">
        <v>21</v>
      </c>
      <c r="N85" s="365"/>
    </row>
    <row r="86" spans="1:14" s="366" customFormat="1" ht="15.75">
      <c r="A86" s="632"/>
      <c r="B86" s="635"/>
      <c r="C86" s="665"/>
      <c r="D86" s="665"/>
      <c r="E86" s="375" t="s">
        <v>62</v>
      </c>
      <c r="F86" s="371">
        <f>SUM(F82:F85)</f>
        <v>500471</v>
      </c>
      <c r="G86" s="371">
        <f aca="true" t="shared" si="16" ref="G86:L86">SUM(G82:G85)</f>
        <v>0</v>
      </c>
      <c r="H86" s="371">
        <f t="shared" si="16"/>
        <v>500471</v>
      </c>
      <c r="I86" s="371">
        <f t="shared" si="16"/>
        <v>492.52099999999996</v>
      </c>
      <c r="J86" s="371">
        <f t="shared" si="16"/>
        <v>0</v>
      </c>
      <c r="K86" s="371">
        <f t="shared" si="16"/>
        <v>0</v>
      </c>
      <c r="L86" s="371">
        <f t="shared" si="16"/>
        <v>500471</v>
      </c>
      <c r="M86" s="374"/>
      <c r="N86" s="365"/>
    </row>
    <row r="87" spans="1:14" s="306" customFormat="1" ht="15.75">
      <c r="A87" s="630"/>
      <c r="B87" s="633"/>
      <c r="C87" s="666" t="s">
        <v>383</v>
      </c>
      <c r="D87" s="667"/>
      <c r="E87" s="385" t="s">
        <v>379</v>
      </c>
      <c r="F87" s="386">
        <v>18000</v>
      </c>
      <c r="G87" s="387"/>
      <c r="H87" s="387">
        <f>F87</f>
        <v>18000</v>
      </c>
      <c r="I87" s="388"/>
      <c r="J87" s="389"/>
      <c r="K87" s="389"/>
      <c r="L87" s="371">
        <f>F87+K87</f>
        <v>18000</v>
      </c>
      <c r="M87" s="374" t="s">
        <v>21</v>
      </c>
      <c r="N87" s="390"/>
    </row>
    <row r="88" spans="1:14" s="306" customFormat="1" ht="31.5">
      <c r="A88" s="631"/>
      <c r="B88" s="634"/>
      <c r="C88" s="668"/>
      <c r="D88" s="669"/>
      <c r="E88" s="385" t="s">
        <v>380</v>
      </c>
      <c r="F88" s="386">
        <v>2000</v>
      </c>
      <c r="G88" s="387"/>
      <c r="H88" s="387">
        <f>F88</f>
        <v>2000</v>
      </c>
      <c r="I88" s="388"/>
      <c r="J88" s="389"/>
      <c r="K88" s="389"/>
      <c r="L88" s="371">
        <f>F88+K88</f>
        <v>2000</v>
      </c>
      <c r="M88" s="374" t="s">
        <v>21</v>
      </c>
      <c r="N88" s="390"/>
    </row>
    <row r="89" spans="1:14" s="306" customFormat="1" ht="31.5">
      <c r="A89" s="631"/>
      <c r="B89" s="634"/>
      <c r="C89" s="668"/>
      <c r="D89" s="669"/>
      <c r="E89" s="391" t="s">
        <v>381</v>
      </c>
      <c r="F89" s="386">
        <v>22000</v>
      </c>
      <c r="G89" s="387"/>
      <c r="H89" s="387">
        <f>F89</f>
        <v>22000</v>
      </c>
      <c r="I89" s="388"/>
      <c r="J89" s="389"/>
      <c r="K89" s="389"/>
      <c r="L89" s="371">
        <f>F89+K89</f>
        <v>22000</v>
      </c>
      <c r="M89" s="374" t="s">
        <v>21</v>
      </c>
      <c r="N89" s="390"/>
    </row>
    <row r="90" spans="1:14" s="306" customFormat="1" ht="15.75">
      <c r="A90" s="631"/>
      <c r="B90" s="634"/>
      <c r="C90" s="668"/>
      <c r="D90" s="669"/>
      <c r="E90" s="392" t="s">
        <v>382</v>
      </c>
      <c r="F90" s="386">
        <v>40000</v>
      </c>
      <c r="G90" s="387"/>
      <c r="H90" s="387">
        <f>F90</f>
        <v>40000</v>
      </c>
      <c r="I90" s="388"/>
      <c r="J90" s="389"/>
      <c r="K90" s="389"/>
      <c r="L90" s="371">
        <f>F90+K90</f>
        <v>40000</v>
      </c>
      <c r="M90" s="374" t="s">
        <v>21</v>
      </c>
      <c r="N90" s="390"/>
    </row>
    <row r="91" spans="1:14" s="396" customFormat="1" ht="15.75">
      <c r="A91" s="632"/>
      <c r="B91" s="635"/>
      <c r="C91" s="670"/>
      <c r="D91" s="671"/>
      <c r="E91" s="393" t="s">
        <v>384</v>
      </c>
      <c r="F91" s="394">
        <f>SUM(F87:F90)</f>
        <v>82000</v>
      </c>
      <c r="G91" s="394">
        <f aca="true" t="shared" si="17" ref="G91:L91">SUM(G87:G90)</f>
        <v>0</v>
      </c>
      <c r="H91" s="394">
        <f t="shared" si="17"/>
        <v>82000</v>
      </c>
      <c r="I91" s="394">
        <f t="shared" si="17"/>
        <v>0</v>
      </c>
      <c r="J91" s="394">
        <f t="shared" si="17"/>
        <v>0</v>
      </c>
      <c r="K91" s="394">
        <f t="shared" si="17"/>
        <v>0</v>
      </c>
      <c r="L91" s="394">
        <f t="shared" si="17"/>
        <v>82000</v>
      </c>
      <c r="M91" s="372"/>
      <c r="N91" s="395"/>
    </row>
    <row r="92" spans="1:14" s="366" customFormat="1" ht="47.25">
      <c r="A92" s="630"/>
      <c r="B92" s="633"/>
      <c r="C92" s="665" t="s">
        <v>64</v>
      </c>
      <c r="D92" s="672"/>
      <c r="E92" s="349" t="s">
        <v>326</v>
      </c>
      <c r="F92" s="345">
        <v>-3000</v>
      </c>
      <c r="G92" s="373">
        <f>F92</f>
        <v>-3000</v>
      </c>
      <c r="H92" s="373"/>
      <c r="I92" s="373"/>
      <c r="J92" s="371"/>
      <c r="K92" s="371"/>
      <c r="L92" s="371">
        <f>F92+K92</f>
        <v>-3000</v>
      </c>
      <c r="M92" s="374" t="s">
        <v>223</v>
      </c>
      <c r="N92" s="365"/>
    </row>
    <row r="93" spans="1:14" s="366" customFormat="1" ht="47.25">
      <c r="A93" s="631"/>
      <c r="B93" s="634"/>
      <c r="C93" s="672"/>
      <c r="D93" s="672"/>
      <c r="E93" s="349" t="s">
        <v>327</v>
      </c>
      <c r="F93" s="345">
        <v>-45473</v>
      </c>
      <c r="G93" s="373">
        <f>F93</f>
        <v>-45473</v>
      </c>
      <c r="H93" s="373"/>
      <c r="I93" s="373"/>
      <c r="J93" s="371"/>
      <c r="K93" s="371"/>
      <c r="L93" s="371">
        <f>F93+K93</f>
        <v>-45473</v>
      </c>
      <c r="M93" s="374" t="s">
        <v>223</v>
      </c>
      <c r="N93" s="365"/>
    </row>
    <row r="94" spans="1:14" s="366" customFormat="1" ht="15.75">
      <c r="A94" s="631"/>
      <c r="B94" s="634"/>
      <c r="C94" s="672"/>
      <c r="D94" s="672"/>
      <c r="E94" s="379" t="s">
        <v>328</v>
      </c>
      <c r="F94" s="384">
        <v>7000</v>
      </c>
      <c r="G94" s="373"/>
      <c r="H94" s="373">
        <f>F94</f>
        <v>7000</v>
      </c>
      <c r="I94" s="373"/>
      <c r="J94" s="371"/>
      <c r="K94" s="371"/>
      <c r="L94" s="371">
        <f>F94+K94</f>
        <v>7000</v>
      </c>
      <c r="M94" s="374" t="s">
        <v>223</v>
      </c>
      <c r="N94" s="365"/>
    </row>
    <row r="95" spans="1:14" s="366" customFormat="1" ht="47.25">
      <c r="A95" s="631"/>
      <c r="B95" s="634"/>
      <c r="C95" s="672"/>
      <c r="D95" s="672"/>
      <c r="E95" s="379" t="s">
        <v>329</v>
      </c>
      <c r="F95" s="384">
        <v>118013</v>
      </c>
      <c r="G95" s="373"/>
      <c r="H95" s="373">
        <f>F95</f>
        <v>118013</v>
      </c>
      <c r="I95" s="373"/>
      <c r="J95" s="371"/>
      <c r="K95" s="371"/>
      <c r="L95" s="371">
        <f>F95+K95</f>
        <v>118013</v>
      </c>
      <c r="M95" s="374" t="s">
        <v>223</v>
      </c>
      <c r="N95" s="365"/>
    </row>
    <row r="96" spans="1:14" s="366" customFormat="1" ht="15.75">
      <c r="A96" s="632"/>
      <c r="B96" s="635"/>
      <c r="C96" s="672"/>
      <c r="D96" s="672"/>
      <c r="E96" s="375" t="s">
        <v>202</v>
      </c>
      <c r="F96" s="371">
        <f aca="true" t="shared" si="18" ref="F96:L96">SUM(F92:F95)</f>
        <v>76540</v>
      </c>
      <c r="G96" s="371">
        <f t="shared" si="18"/>
        <v>-48473</v>
      </c>
      <c r="H96" s="371">
        <f t="shared" si="18"/>
        <v>125013</v>
      </c>
      <c r="I96" s="371">
        <f t="shared" si="18"/>
        <v>0</v>
      </c>
      <c r="J96" s="371">
        <f t="shared" si="18"/>
        <v>0</v>
      </c>
      <c r="K96" s="371">
        <f t="shared" si="18"/>
        <v>0</v>
      </c>
      <c r="L96" s="371">
        <f t="shared" si="18"/>
        <v>76540</v>
      </c>
      <c r="M96" s="374"/>
      <c r="N96" s="365"/>
    </row>
    <row r="97" spans="1:14" s="366" customFormat="1" ht="15.75">
      <c r="A97" s="650" t="s">
        <v>63</v>
      </c>
      <c r="B97" s="629"/>
      <c r="C97" s="629"/>
      <c r="D97" s="628"/>
      <c r="E97" s="344"/>
      <c r="F97" s="371">
        <f>F64+F81+F86+F96+F91</f>
        <v>2140210</v>
      </c>
      <c r="G97" s="371">
        <f aca="true" t="shared" si="19" ref="G97:L97">G64+G81+G86+G96+G91</f>
        <v>-48473</v>
      </c>
      <c r="H97" s="371">
        <f t="shared" si="19"/>
        <v>2188683</v>
      </c>
      <c r="I97" s="371">
        <f t="shared" si="19"/>
        <v>492.52099999999996</v>
      </c>
      <c r="J97" s="371">
        <f t="shared" si="19"/>
        <v>0</v>
      </c>
      <c r="K97" s="371">
        <f t="shared" si="19"/>
        <v>0</v>
      </c>
      <c r="L97" s="371">
        <f t="shared" si="19"/>
        <v>2140210</v>
      </c>
      <c r="M97" s="374"/>
      <c r="N97" s="365"/>
    </row>
    <row r="98" spans="1:14" s="306" customFormat="1" ht="15.75">
      <c r="A98" s="367"/>
      <c r="B98" s="368"/>
      <c r="C98" s="673" t="s">
        <v>22</v>
      </c>
      <c r="D98" s="674"/>
      <c r="E98" s="675"/>
      <c r="F98" s="389"/>
      <c r="G98" s="389"/>
      <c r="H98" s="389"/>
      <c r="I98" s="389"/>
      <c r="J98" s="389"/>
      <c r="K98" s="389"/>
      <c r="L98" s="371"/>
      <c r="M98" s="374"/>
      <c r="N98" s="390"/>
    </row>
    <row r="99" spans="1:14" s="306" customFormat="1" ht="63">
      <c r="A99" s="630"/>
      <c r="B99" s="633"/>
      <c r="C99" s="676" t="s">
        <v>58</v>
      </c>
      <c r="D99" s="677"/>
      <c r="E99" s="392" t="s">
        <v>332</v>
      </c>
      <c r="F99" s="389"/>
      <c r="G99" s="389"/>
      <c r="H99" s="389"/>
      <c r="I99" s="389"/>
      <c r="J99" s="389"/>
      <c r="K99" s="397">
        <v>199500</v>
      </c>
      <c r="L99" s="371">
        <f aca="true" t="shared" si="20" ref="L99:L106">K99</f>
        <v>199500</v>
      </c>
      <c r="M99" s="374" t="s">
        <v>21</v>
      </c>
      <c r="N99" s="390"/>
    </row>
    <row r="100" spans="1:14" s="306" customFormat="1" ht="94.5">
      <c r="A100" s="631"/>
      <c r="B100" s="634"/>
      <c r="C100" s="678"/>
      <c r="D100" s="679"/>
      <c r="E100" s="392" t="s">
        <v>333</v>
      </c>
      <c r="F100" s="389"/>
      <c r="G100" s="389"/>
      <c r="H100" s="389"/>
      <c r="I100" s="389"/>
      <c r="J100" s="389"/>
      <c r="K100" s="397">
        <v>49500</v>
      </c>
      <c r="L100" s="371">
        <f t="shared" si="20"/>
        <v>49500</v>
      </c>
      <c r="M100" s="374" t="s">
        <v>21</v>
      </c>
      <c r="N100" s="390"/>
    </row>
    <row r="101" spans="1:14" s="306" customFormat="1" ht="47.25">
      <c r="A101" s="631"/>
      <c r="B101" s="634"/>
      <c r="C101" s="678"/>
      <c r="D101" s="679"/>
      <c r="E101" s="398" t="s">
        <v>376</v>
      </c>
      <c r="F101" s="389"/>
      <c r="G101" s="389"/>
      <c r="H101" s="389"/>
      <c r="I101" s="389"/>
      <c r="J101" s="389"/>
      <c r="K101" s="397">
        <v>199000</v>
      </c>
      <c r="L101" s="371">
        <f t="shared" si="20"/>
        <v>199000</v>
      </c>
      <c r="M101" s="374" t="s">
        <v>21</v>
      </c>
      <c r="N101" s="390"/>
    </row>
    <row r="102" spans="1:14" s="306" customFormat="1" ht="78.75">
      <c r="A102" s="631"/>
      <c r="B102" s="634"/>
      <c r="C102" s="678"/>
      <c r="D102" s="679"/>
      <c r="E102" s="392" t="s">
        <v>337</v>
      </c>
      <c r="F102" s="389"/>
      <c r="G102" s="389"/>
      <c r="H102" s="389"/>
      <c r="I102" s="389"/>
      <c r="J102" s="389"/>
      <c r="K102" s="397">
        <v>129500</v>
      </c>
      <c r="L102" s="371">
        <f t="shared" si="20"/>
        <v>129500</v>
      </c>
      <c r="M102" s="374" t="s">
        <v>21</v>
      </c>
      <c r="N102" s="390"/>
    </row>
    <row r="103" spans="1:14" s="306" customFormat="1" ht="63">
      <c r="A103" s="631"/>
      <c r="B103" s="634"/>
      <c r="C103" s="678"/>
      <c r="D103" s="679"/>
      <c r="E103" s="391" t="s">
        <v>340</v>
      </c>
      <c r="F103" s="389"/>
      <c r="G103" s="389"/>
      <c r="H103" s="389"/>
      <c r="I103" s="389"/>
      <c r="J103" s="389"/>
      <c r="K103" s="397">
        <v>100000</v>
      </c>
      <c r="L103" s="371">
        <f t="shared" si="20"/>
        <v>100000</v>
      </c>
      <c r="M103" s="374" t="s">
        <v>21</v>
      </c>
      <c r="N103" s="390"/>
    </row>
    <row r="104" spans="1:14" s="306" customFormat="1" ht="78.75">
      <c r="A104" s="631"/>
      <c r="B104" s="634"/>
      <c r="C104" s="678"/>
      <c r="D104" s="679"/>
      <c r="E104" s="399" t="s">
        <v>341</v>
      </c>
      <c r="F104" s="389"/>
      <c r="G104" s="389"/>
      <c r="H104" s="389"/>
      <c r="I104" s="389"/>
      <c r="J104" s="389"/>
      <c r="K104" s="400">
        <v>122500</v>
      </c>
      <c r="L104" s="371">
        <f t="shared" si="20"/>
        <v>122500</v>
      </c>
      <c r="M104" s="374" t="s">
        <v>21</v>
      </c>
      <c r="N104" s="390"/>
    </row>
    <row r="105" spans="1:14" s="306" customFormat="1" ht="15.75">
      <c r="A105" s="631"/>
      <c r="B105" s="634"/>
      <c r="C105" s="678"/>
      <c r="D105" s="679"/>
      <c r="E105" s="391" t="s">
        <v>344</v>
      </c>
      <c r="F105" s="389"/>
      <c r="G105" s="389"/>
      <c r="H105" s="389"/>
      <c r="I105" s="389"/>
      <c r="J105" s="389"/>
      <c r="K105" s="397">
        <v>146893</v>
      </c>
      <c r="L105" s="371">
        <f t="shared" si="20"/>
        <v>146893</v>
      </c>
      <c r="M105" s="374" t="s">
        <v>21</v>
      </c>
      <c r="N105" s="390"/>
    </row>
    <row r="106" spans="1:14" s="306" customFormat="1" ht="94.5">
      <c r="A106" s="631"/>
      <c r="B106" s="634"/>
      <c r="C106" s="678"/>
      <c r="D106" s="679"/>
      <c r="E106" s="392" t="s">
        <v>345</v>
      </c>
      <c r="F106" s="389"/>
      <c r="G106" s="389"/>
      <c r="H106" s="389"/>
      <c r="I106" s="389"/>
      <c r="J106" s="389"/>
      <c r="K106" s="384">
        <v>660318</v>
      </c>
      <c r="L106" s="371">
        <f t="shared" si="20"/>
        <v>660318</v>
      </c>
      <c r="M106" s="374" t="s">
        <v>21</v>
      </c>
      <c r="N106" s="390"/>
    </row>
    <row r="107" spans="1:14" s="306" customFormat="1" ht="63">
      <c r="A107" s="631"/>
      <c r="B107" s="634"/>
      <c r="C107" s="678"/>
      <c r="D107" s="679"/>
      <c r="E107" s="401" t="s">
        <v>346</v>
      </c>
      <c r="F107" s="371"/>
      <c r="G107" s="371"/>
      <c r="H107" s="371"/>
      <c r="I107" s="371"/>
      <c r="J107" s="371"/>
      <c r="K107" s="345">
        <v>800000</v>
      </c>
      <c r="L107" s="371">
        <f>K107</f>
        <v>800000</v>
      </c>
      <c r="M107" s="374" t="s">
        <v>21</v>
      </c>
      <c r="N107" s="390"/>
    </row>
    <row r="108" spans="1:14" s="306" customFormat="1" ht="15.75">
      <c r="A108" s="631"/>
      <c r="B108" s="634"/>
      <c r="C108" s="678"/>
      <c r="D108" s="679"/>
      <c r="E108" s="401" t="s">
        <v>377</v>
      </c>
      <c r="F108" s="371"/>
      <c r="G108" s="371"/>
      <c r="H108" s="371"/>
      <c r="I108" s="371"/>
      <c r="J108" s="371"/>
      <c r="K108" s="345">
        <v>1580000</v>
      </c>
      <c r="L108" s="371">
        <f>K108</f>
        <v>1580000</v>
      </c>
      <c r="M108" s="374" t="s">
        <v>21</v>
      </c>
      <c r="N108" s="390"/>
    </row>
    <row r="109" spans="1:14" s="366" customFormat="1" ht="31.5">
      <c r="A109" s="631"/>
      <c r="B109" s="634"/>
      <c r="C109" s="678"/>
      <c r="D109" s="679"/>
      <c r="E109" s="401" t="s">
        <v>367</v>
      </c>
      <c r="F109" s="371"/>
      <c r="G109" s="371"/>
      <c r="H109" s="371"/>
      <c r="I109" s="371"/>
      <c r="J109" s="371"/>
      <c r="K109" s="345">
        <v>3254</v>
      </c>
      <c r="L109" s="371">
        <f>K109</f>
        <v>3254</v>
      </c>
      <c r="M109" s="374" t="s">
        <v>21</v>
      </c>
      <c r="N109" s="365"/>
    </row>
    <row r="110" spans="1:14" s="306" customFormat="1" ht="15.75">
      <c r="A110" s="632"/>
      <c r="B110" s="635"/>
      <c r="C110" s="680"/>
      <c r="D110" s="681"/>
      <c r="E110" s="402" t="s">
        <v>213</v>
      </c>
      <c r="F110" s="389"/>
      <c r="G110" s="389"/>
      <c r="H110" s="389"/>
      <c r="I110" s="389"/>
      <c r="J110" s="389"/>
      <c r="K110" s="371">
        <f>SUM(K99:K109)</f>
        <v>3990465</v>
      </c>
      <c r="L110" s="371">
        <f>SUM(L99:L109)</f>
        <v>3990465</v>
      </c>
      <c r="M110" s="374"/>
      <c r="N110" s="390"/>
    </row>
    <row r="111" spans="1:14" s="306" customFormat="1" ht="15.75">
      <c r="A111" s="630"/>
      <c r="B111" s="633"/>
      <c r="C111" s="682" t="s">
        <v>307</v>
      </c>
      <c r="D111" s="683"/>
      <c r="E111" s="392" t="s">
        <v>347</v>
      </c>
      <c r="F111" s="388"/>
      <c r="G111" s="388"/>
      <c r="H111" s="388"/>
      <c r="I111" s="388"/>
      <c r="J111" s="389"/>
      <c r="K111" s="403">
        <v>15200</v>
      </c>
      <c r="L111" s="371">
        <f>K111</f>
        <v>15200</v>
      </c>
      <c r="M111" s="374" t="s">
        <v>21</v>
      </c>
      <c r="N111" s="390"/>
    </row>
    <row r="112" spans="1:14" s="306" customFormat="1" ht="15.75">
      <c r="A112" s="632"/>
      <c r="B112" s="635"/>
      <c r="C112" s="673"/>
      <c r="D112" s="684"/>
      <c r="E112" s="393" t="s">
        <v>348</v>
      </c>
      <c r="F112" s="387"/>
      <c r="G112" s="387"/>
      <c r="H112" s="387"/>
      <c r="I112" s="388"/>
      <c r="J112" s="389"/>
      <c r="K112" s="389">
        <f>K111</f>
        <v>15200</v>
      </c>
      <c r="L112" s="389">
        <f>L111</f>
        <v>15200</v>
      </c>
      <c r="M112" s="374"/>
      <c r="N112" s="390"/>
    </row>
    <row r="113" spans="1:14" s="306" customFormat="1" ht="15.75">
      <c r="A113" s="630"/>
      <c r="B113" s="633"/>
      <c r="C113" s="666" t="s">
        <v>316</v>
      </c>
      <c r="D113" s="667"/>
      <c r="E113" s="404" t="s">
        <v>350</v>
      </c>
      <c r="F113" s="388"/>
      <c r="G113" s="388"/>
      <c r="H113" s="388"/>
      <c r="I113" s="388"/>
      <c r="J113" s="389"/>
      <c r="K113" s="403">
        <v>8700</v>
      </c>
      <c r="L113" s="371">
        <f>K113</f>
        <v>8700</v>
      </c>
      <c r="M113" s="374" t="s">
        <v>21</v>
      </c>
      <c r="N113" s="390"/>
    </row>
    <row r="114" spans="1:14" s="306" customFormat="1" ht="15.75">
      <c r="A114" s="631"/>
      <c r="B114" s="634"/>
      <c r="C114" s="668"/>
      <c r="D114" s="669"/>
      <c r="E114" s="404" t="s">
        <v>351</v>
      </c>
      <c r="F114" s="388"/>
      <c r="G114" s="388"/>
      <c r="H114" s="388"/>
      <c r="I114" s="388"/>
      <c r="J114" s="389"/>
      <c r="K114" s="403">
        <v>9200</v>
      </c>
      <c r="L114" s="371">
        <f>K114</f>
        <v>9200</v>
      </c>
      <c r="M114" s="374" t="s">
        <v>21</v>
      </c>
      <c r="N114" s="390"/>
    </row>
    <row r="115" spans="1:14" s="306" customFormat="1" ht="15.75">
      <c r="A115" s="632"/>
      <c r="B115" s="635"/>
      <c r="C115" s="673"/>
      <c r="D115" s="686"/>
      <c r="E115" s="393" t="s">
        <v>349</v>
      </c>
      <c r="F115" s="387"/>
      <c r="G115" s="387"/>
      <c r="H115" s="387"/>
      <c r="I115" s="388"/>
      <c r="J115" s="389"/>
      <c r="K115" s="389">
        <f>K114+K113</f>
        <v>17900</v>
      </c>
      <c r="L115" s="389">
        <f>L114+L113</f>
        <v>17900</v>
      </c>
      <c r="M115" s="374"/>
      <c r="N115" s="390"/>
    </row>
    <row r="116" spans="1:14" s="306" customFormat="1" ht="31.5">
      <c r="A116" s="630"/>
      <c r="B116" s="633"/>
      <c r="C116" s="666" t="s">
        <v>64</v>
      </c>
      <c r="D116" s="667"/>
      <c r="E116" s="392" t="s">
        <v>352</v>
      </c>
      <c r="F116" s="400"/>
      <c r="G116" s="388"/>
      <c r="H116" s="388"/>
      <c r="I116" s="388"/>
      <c r="J116" s="389"/>
      <c r="K116" s="397">
        <v>27920</v>
      </c>
      <c r="L116" s="371">
        <f>K116+F116</f>
        <v>27920</v>
      </c>
      <c r="M116" s="374" t="s">
        <v>223</v>
      </c>
      <c r="N116" s="390"/>
    </row>
    <row r="117" spans="1:14" s="306" customFormat="1" ht="15.75">
      <c r="A117" s="631"/>
      <c r="B117" s="634"/>
      <c r="C117" s="668"/>
      <c r="D117" s="669"/>
      <c r="E117" s="392" t="s">
        <v>353</v>
      </c>
      <c r="F117" s="400"/>
      <c r="G117" s="389"/>
      <c r="H117" s="389"/>
      <c r="I117" s="389"/>
      <c r="J117" s="389"/>
      <c r="K117" s="397">
        <v>17553</v>
      </c>
      <c r="L117" s="371">
        <f aca="true" t="shared" si="21" ref="L117:L122">K117</f>
        <v>17553</v>
      </c>
      <c r="M117" s="374" t="s">
        <v>223</v>
      </c>
      <c r="N117" s="390"/>
    </row>
    <row r="118" spans="1:14" s="306" customFormat="1" ht="31.5">
      <c r="A118" s="631"/>
      <c r="B118" s="634"/>
      <c r="C118" s="668"/>
      <c r="D118" s="669"/>
      <c r="E118" s="391" t="s">
        <v>354</v>
      </c>
      <c r="F118" s="397"/>
      <c r="G118" s="389"/>
      <c r="H118" s="389"/>
      <c r="I118" s="389"/>
      <c r="J118" s="389"/>
      <c r="K118" s="397">
        <v>-12000</v>
      </c>
      <c r="L118" s="371">
        <f t="shared" si="21"/>
        <v>-12000</v>
      </c>
      <c r="M118" s="374" t="s">
        <v>223</v>
      </c>
      <c r="N118" s="390"/>
    </row>
    <row r="119" spans="1:14" s="306" customFormat="1" ht="63">
      <c r="A119" s="631"/>
      <c r="B119" s="634"/>
      <c r="C119" s="668"/>
      <c r="D119" s="669"/>
      <c r="E119" s="391" t="s">
        <v>355</v>
      </c>
      <c r="F119" s="389"/>
      <c r="G119" s="389"/>
      <c r="H119" s="389"/>
      <c r="I119" s="389"/>
      <c r="J119" s="389"/>
      <c r="K119" s="397">
        <v>8000</v>
      </c>
      <c r="L119" s="371">
        <f t="shared" si="21"/>
        <v>8000</v>
      </c>
      <c r="M119" s="374" t="s">
        <v>223</v>
      </c>
      <c r="N119" s="390"/>
    </row>
    <row r="120" spans="1:14" s="306" customFormat="1" ht="63">
      <c r="A120" s="631"/>
      <c r="B120" s="634"/>
      <c r="C120" s="668"/>
      <c r="D120" s="669"/>
      <c r="E120" s="392" t="s">
        <v>360</v>
      </c>
      <c r="F120" s="389"/>
      <c r="G120" s="389"/>
      <c r="H120" s="389"/>
      <c r="I120" s="389"/>
      <c r="J120" s="389"/>
      <c r="K120" s="397">
        <v>215155</v>
      </c>
      <c r="L120" s="371">
        <f t="shared" si="21"/>
        <v>215155</v>
      </c>
      <c r="M120" s="374" t="s">
        <v>223</v>
      </c>
      <c r="N120" s="390"/>
    </row>
    <row r="121" spans="1:14" s="306" customFormat="1" ht="31.5">
      <c r="A121" s="631"/>
      <c r="B121" s="634"/>
      <c r="C121" s="668"/>
      <c r="D121" s="669"/>
      <c r="E121" s="392" t="s">
        <v>356</v>
      </c>
      <c r="F121" s="389"/>
      <c r="G121" s="389"/>
      <c r="H121" s="389"/>
      <c r="I121" s="389"/>
      <c r="J121" s="389"/>
      <c r="K121" s="397">
        <v>289615</v>
      </c>
      <c r="L121" s="371">
        <f t="shared" si="21"/>
        <v>289615</v>
      </c>
      <c r="M121" s="374" t="s">
        <v>223</v>
      </c>
      <c r="N121" s="390"/>
    </row>
    <row r="122" spans="1:14" s="306" customFormat="1" ht="63">
      <c r="A122" s="631"/>
      <c r="B122" s="634"/>
      <c r="C122" s="668"/>
      <c r="D122" s="669"/>
      <c r="E122" s="404" t="s">
        <v>357</v>
      </c>
      <c r="F122" s="389"/>
      <c r="G122" s="389"/>
      <c r="H122" s="389"/>
      <c r="I122" s="389"/>
      <c r="J122" s="389"/>
      <c r="K122" s="400">
        <f>-622783</f>
        <v>-622783</v>
      </c>
      <c r="L122" s="371">
        <f t="shared" si="21"/>
        <v>-622783</v>
      </c>
      <c r="M122" s="374" t="s">
        <v>223</v>
      </c>
      <c r="N122" s="390"/>
    </row>
    <row r="123" spans="1:14" s="306" customFormat="1" ht="15.75">
      <c r="A123" s="632"/>
      <c r="B123" s="635"/>
      <c r="C123" s="670"/>
      <c r="D123" s="671"/>
      <c r="E123" s="402" t="s">
        <v>202</v>
      </c>
      <c r="F123" s="389"/>
      <c r="G123" s="389"/>
      <c r="H123" s="389"/>
      <c r="I123" s="389"/>
      <c r="J123" s="389"/>
      <c r="K123" s="389">
        <f>SUM(K116:K122)</f>
        <v>-76540</v>
      </c>
      <c r="L123" s="371">
        <f>SUM(L116:L122)</f>
        <v>-76540</v>
      </c>
      <c r="M123" s="374"/>
      <c r="N123" s="390"/>
    </row>
    <row r="124" spans="1:14" s="306" customFormat="1" ht="15.75">
      <c r="A124" s="367"/>
      <c r="B124" s="368"/>
      <c r="C124" s="673" t="s">
        <v>24</v>
      </c>
      <c r="D124" s="675"/>
      <c r="E124" s="405"/>
      <c r="F124" s="389"/>
      <c r="G124" s="389"/>
      <c r="H124" s="389"/>
      <c r="I124" s="389"/>
      <c r="J124" s="389"/>
      <c r="K124" s="389">
        <f>K110+K115+K123+K112</f>
        <v>3947025</v>
      </c>
      <c r="L124" s="389">
        <f>L110+L115+L123+L112</f>
        <v>3947025</v>
      </c>
      <c r="M124" s="374"/>
      <c r="N124" s="390"/>
    </row>
    <row r="125" spans="1:14" s="306" customFormat="1" ht="15.75">
      <c r="A125" s="691" t="s">
        <v>65</v>
      </c>
      <c r="B125" s="674"/>
      <c r="C125" s="674"/>
      <c r="D125" s="674"/>
      <c r="E125" s="675"/>
      <c r="F125" s="389">
        <f aca="true" t="shared" si="22" ref="F125:L125">F97+F124</f>
        <v>2140210</v>
      </c>
      <c r="G125" s="389">
        <f t="shared" si="22"/>
        <v>-48473</v>
      </c>
      <c r="H125" s="389">
        <f t="shared" si="22"/>
        <v>2188683</v>
      </c>
      <c r="I125" s="389">
        <f t="shared" si="22"/>
        <v>492.52099999999996</v>
      </c>
      <c r="J125" s="389">
        <f t="shared" si="22"/>
        <v>0</v>
      </c>
      <c r="K125" s="389">
        <f t="shared" si="22"/>
        <v>3947025</v>
      </c>
      <c r="L125" s="371">
        <f t="shared" si="22"/>
        <v>6087235</v>
      </c>
      <c r="M125" s="374"/>
      <c r="N125" s="390"/>
    </row>
    <row r="126" spans="1:13" ht="16.5" thickBot="1">
      <c r="A126" s="692" t="s">
        <v>18</v>
      </c>
      <c r="B126" s="693"/>
      <c r="C126" s="693"/>
      <c r="D126" s="693"/>
      <c r="E126" s="694"/>
      <c r="F126" s="406">
        <f aca="true" t="shared" si="23" ref="F126:K126">F59+F125</f>
        <v>-1006322</v>
      </c>
      <c r="G126" s="406">
        <f t="shared" si="23"/>
        <v>-5312975</v>
      </c>
      <c r="H126" s="406">
        <f t="shared" si="23"/>
        <v>4306653</v>
      </c>
      <c r="I126" s="406">
        <f t="shared" si="23"/>
        <v>492.52099999999996</v>
      </c>
      <c r="J126" s="406">
        <f t="shared" si="23"/>
        <v>0</v>
      </c>
      <c r="K126" s="406">
        <f t="shared" si="23"/>
        <v>8177725</v>
      </c>
      <c r="L126" s="407">
        <f>L125+L59</f>
        <v>6691405</v>
      </c>
      <c r="M126" s="408"/>
    </row>
    <row r="127" spans="1:14" ht="15.75">
      <c r="A127" s="409"/>
      <c r="B127" s="695"/>
      <c r="C127" s="696"/>
      <c r="D127" s="696"/>
      <c r="E127" s="696"/>
      <c r="F127" s="697"/>
      <c r="G127" s="410"/>
      <c r="H127" s="410"/>
      <c r="I127" s="411"/>
      <c r="J127" s="411"/>
      <c r="K127" s="412"/>
      <c r="L127" s="413"/>
      <c r="M127" s="414"/>
      <c r="N127" s="300" t="s">
        <v>362</v>
      </c>
    </row>
    <row r="128" spans="1:15" ht="15.75">
      <c r="A128" s="409"/>
      <c r="B128" s="685" t="s">
        <v>385</v>
      </c>
      <c r="C128" s="698"/>
      <c r="D128" s="698"/>
      <c r="E128" s="698"/>
      <c r="F128" s="699"/>
      <c r="G128" s="699"/>
      <c r="H128" s="699"/>
      <c r="I128" s="699"/>
      <c r="J128" s="699"/>
      <c r="K128" s="415"/>
      <c r="L128" s="413"/>
      <c r="M128" s="416">
        <v>6691405</v>
      </c>
      <c r="N128" s="417">
        <v>31289544</v>
      </c>
      <c r="O128" s="418">
        <f>M128+N128</f>
        <v>37980949</v>
      </c>
    </row>
    <row r="129" spans="1:15" ht="15.75">
      <c r="A129" s="419"/>
      <c r="B129" s="685" t="s">
        <v>373</v>
      </c>
      <c r="C129" s="685"/>
      <c r="D129" s="685"/>
      <c r="E129" s="685"/>
      <c r="F129" s="685"/>
      <c r="G129" s="685"/>
      <c r="H129" s="685"/>
      <c r="I129" s="685"/>
      <c r="J129" s="685"/>
      <c r="K129" s="685"/>
      <c r="L129" s="420"/>
      <c r="M129" s="421"/>
      <c r="N129" s="417"/>
      <c r="O129" s="418">
        <v>40000000</v>
      </c>
    </row>
    <row r="130" spans="1:15" ht="15.75">
      <c r="A130" s="419"/>
      <c r="B130" s="687" t="s">
        <v>361</v>
      </c>
      <c r="C130" s="688"/>
      <c r="D130" s="688"/>
      <c r="E130" s="688"/>
      <c r="F130" s="688"/>
      <c r="G130" s="688"/>
      <c r="H130" s="688"/>
      <c r="I130" s="688"/>
      <c r="J130" s="688"/>
      <c r="K130" s="688"/>
      <c r="L130" s="423"/>
      <c r="M130" s="421"/>
      <c r="N130" s="417"/>
      <c r="O130" s="418">
        <f>O128-O129</f>
        <v>-2019051</v>
      </c>
    </row>
    <row r="131" spans="1:15" ht="15.75">
      <c r="A131" s="419"/>
      <c r="B131" s="422"/>
      <c r="C131" s="305"/>
      <c r="D131" s="305"/>
      <c r="E131" s="305"/>
      <c r="F131" s="305"/>
      <c r="G131" s="305"/>
      <c r="H131" s="305"/>
      <c r="I131" s="305"/>
      <c r="J131" s="305"/>
      <c r="K131" s="424"/>
      <c r="L131" s="423"/>
      <c r="M131" s="421"/>
      <c r="N131" s="417"/>
      <c r="O131" s="418"/>
    </row>
    <row r="132" spans="1:15" ht="15.75">
      <c r="A132" s="419"/>
      <c r="B132" s="425"/>
      <c r="C132" s="425"/>
      <c r="D132" s="425"/>
      <c r="E132" s="425"/>
      <c r="F132" s="425"/>
      <c r="G132" s="425"/>
      <c r="H132" s="425"/>
      <c r="I132" s="425"/>
      <c r="J132" s="425"/>
      <c r="K132" s="425"/>
      <c r="L132" s="425"/>
      <c r="M132" s="421"/>
      <c r="N132" s="417"/>
      <c r="O132" s="418"/>
    </row>
    <row r="133" spans="1:15" ht="15.75">
      <c r="A133" s="306"/>
      <c r="B133" s="687" t="s">
        <v>25</v>
      </c>
      <c r="C133" s="562"/>
      <c r="D133" s="562"/>
      <c r="E133" s="562"/>
      <c r="F133" s="562"/>
      <c r="G133" s="562"/>
      <c r="H133" s="562"/>
      <c r="I133" s="562"/>
      <c r="J133" s="562"/>
      <c r="K133" s="562"/>
      <c r="L133" s="562"/>
      <c r="M133" s="426"/>
      <c r="N133" s="418"/>
      <c r="O133" s="418"/>
    </row>
    <row r="134" spans="1:15" ht="15.75">
      <c r="A134" s="427"/>
      <c r="B134" s="687"/>
      <c r="C134" s="563"/>
      <c r="D134" s="563"/>
      <c r="E134" s="563"/>
      <c r="F134" s="563"/>
      <c r="G134" s="563"/>
      <c r="H134" s="563"/>
      <c r="I134" s="563"/>
      <c r="J134" s="563"/>
      <c r="K134" s="563"/>
      <c r="L134" s="563"/>
      <c r="M134" s="563"/>
      <c r="N134" s="418"/>
      <c r="O134" s="418"/>
    </row>
    <row r="135" spans="1:13" ht="15.75">
      <c r="A135" s="427"/>
      <c r="B135" s="687"/>
      <c r="C135" s="562"/>
      <c r="D135" s="562"/>
      <c r="E135" s="562"/>
      <c r="F135" s="562"/>
      <c r="G135" s="562"/>
      <c r="H135" s="562"/>
      <c r="I135" s="562"/>
      <c r="J135" s="562"/>
      <c r="K135" s="562"/>
      <c r="L135" s="562"/>
      <c r="M135" s="428"/>
    </row>
    <row r="136" spans="2:13" ht="15.75">
      <c r="B136" s="689"/>
      <c r="C136" s="690"/>
      <c r="D136" s="690"/>
      <c r="E136" s="690"/>
      <c r="F136" s="690"/>
      <c r="G136" s="690"/>
      <c r="H136" s="690"/>
      <c r="I136" s="690"/>
      <c r="J136" s="690"/>
      <c r="K136" s="690"/>
      <c r="L136" s="429"/>
      <c r="M136" s="430"/>
    </row>
    <row r="137" spans="1:13" ht="15.75">
      <c r="A137" s="427"/>
      <c r="B137" s="431"/>
      <c r="C137" s="427"/>
      <c r="D137" s="427"/>
      <c r="E137" s="427"/>
      <c r="F137" s="432"/>
      <c r="G137" s="432"/>
      <c r="H137" s="432"/>
      <c r="I137" s="432"/>
      <c r="J137" s="432"/>
      <c r="K137" s="432"/>
      <c r="L137" s="429"/>
      <c r="M137" s="430"/>
    </row>
    <row r="138" spans="1:13" ht="15.75">
      <c r="A138" s="427"/>
      <c r="B138" s="431"/>
      <c r="C138" s="427"/>
      <c r="D138" s="427"/>
      <c r="E138" s="427"/>
      <c r="F138" s="432"/>
      <c r="G138" s="432"/>
      <c r="H138" s="432"/>
      <c r="I138" s="432"/>
      <c r="J138" s="432"/>
      <c r="K138" s="432"/>
      <c r="L138" s="429"/>
      <c r="M138" s="430"/>
    </row>
  </sheetData>
  <sheetProtection/>
  <mergeCells count="92">
    <mergeCell ref="B130:K130"/>
    <mergeCell ref="B133:L133"/>
    <mergeCell ref="B134:M134"/>
    <mergeCell ref="B135:L135"/>
    <mergeCell ref="B136:K136"/>
    <mergeCell ref="C124:D124"/>
    <mergeCell ref="A125:E125"/>
    <mergeCell ref="A126:E126"/>
    <mergeCell ref="B127:F127"/>
    <mergeCell ref="B128:J128"/>
    <mergeCell ref="B129:K129"/>
    <mergeCell ref="A113:A115"/>
    <mergeCell ref="B113:B115"/>
    <mergeCell ref="C113:D114"/>
    <mergeCell ref="C115:D115"/>
    <mergeCell ref="A116:A123"/>
    <mergeCell ref="B116:B123"/>
    <mergeCell ref="C116:D123"/>
    <mergeCell ref="A97:D97"/>
    <mergeCell ref="C98:E98"/>
    <mergeCell ref="A99:A110"/>
    <mergeCell ref="B99:B110"/>
    <mergeCell ref="C99:D110"/>
    <mergeCell ref="A111:A112"/>
    <mergeCell ref="B111:B112"/>
    <mergeCell ref="C111:D111"/>
    <mergeCell ref="C112:D112"/>
    <mergeCell ref="A87:A91"/>
    <mergeCell ref="B87:B91"/>
    <mergeCell ref="C87:D91"/>
    <mergeCell ref="A92:A96"/>
    <mergeCell ref="B92:B96"/>
    <mergeCell ref="C92:D96"/>
    <mergeCell ref="A65:A81"/>
    <mergeCell ref="B65:B81"/>
    <mergeCell ref="C65:D81"/>
    <mergeCell ref="A82:A86"/>
    <mergeCell ref="B82:B86"/>
    <mergeCell ref="C82:D86"/>
    <mergeCell ref="C58:D58"/>
    <mergeCell ref="A59:E59"/>
    <mergeCell ref="C60:D60"/>
    <mergeCell ref="C61:E61"/>
    <mergeCell ref="A62:A64"/>
    <mergeCell ref="B62:B64"/>
    <mergeCell ref="C62:D64"/>
    <mergeCell ref="A47:A53"/>
    <mergeCell ref="B47:B53"/>
    <mergeCell ref="C47:D53"/>
    <mergeCell ref="A54:A57"/>
    <mergeCell ref="B54:B57"/>
    <mergeCell ref="C54:D57"/>
    <mergeCell ref="C37:D37"/>
    <mergeCell ref="C38:E38"/>
    <mergeCell ref="A39:A43"/>
    <mergeCell ref="B39:B43"/>
    <mergeCell ref="C39:D43"/>
    <mergeCell ref="C44:D46"/>
    <mergeCell ref="A33:A34"/>
    <mergeCell ref="B33:B34"/>
    <mergeCell ref="C33:D34"/>
    <mergeCell ref="A35:A36"/>
    <mergeCell ref="B35:B36"/>
    <mergeCell ref="C35:D36"/>
    <mergeCell ref="A24:A26"/>
    <mergeCell ref="B24:B26"/>
    <mergeCell ref="C24:D26"/>
    <mergeCell ref="A27:A32"/>
    <mergeCell ref="B27:B32"/>
    <mergeCell ref="C27:D32"/>
    <mergeCell ref="A13:A20"/>
    <mergeCell ref="B13:B20"/>
    <mergeCell ref="C13:D20"/>
    <mergeCell ref="A21:A23"/>
    <mergeCell ref="B21:B23"/>
    <mergeCell ref="C21:D23"/>
    <mergeCell ref="I8:J8"/>
    <mergeCell ref="K8:K9"/>
    <mergeCell ref="L8:L9"/>
    <mergeCell ref="M8:M9"/>
    <mergeCell ref="C10:D10"/>
    <mergeCell ref="C12:E12"/>
    <mergeCell ref="K2:M3"/>
    <mergeCell ref="A4:M4"/>
    <mergeCell ref="A5:M5"/>
    <mergeCell ref="A6:M6"/>
    <mergeCell ref="A8:A9"/>
    <mergeCell ref="B8:B9"/>
    <mergeCell ref="C8:D9"/>
    <mergeCell ref="E8:E9"/>
    <mergeCell ref="F8:F9"/>
    <mergeCell ref="G8:H8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E30">
      <selection activeCell="L37" sqref="L37"/>
    </sheetView>
  </sheetViews>
  <sheetFormatPr defaultColWidth="11.375" defaultRowHeight="12.75"/>
  <cols>
    <col min="1" max="1" width="7.25390625" style="47" customWidth="1"/>
    <col min="2" max="2" width="6.75390625" style="203" customWidth="1"/>
    <col min="3" max="3" width="11.375" style="47" customWidth="1"/>
    <col min="4" max="4" width="42.25390625" style="47" customWidth="1"/>
    <col min="5" max="5" width="52.375" style="47" customWidth="1"/>
    <col min="6" max="6" width="31.00390625" style="204" bestFit="1" customWidth="1"/>
    <col min="7" max="7" width="20.125" style="204" customWidth="1"/>
    <col min="8" max="8" width="18.375" style="204" customWidth="1"/>
    <col min="9" max="9" width="19.75390625" style="204" hidden="1" customWidth="1"/>
    <col min="10" max="10" width="17.75390625" style="204" hidden="1" customWidth="1"/>
    <col min="11" max="11" width="20.00390625" style="204" customWidth="1"/>
    <col min="12" max="12" width="19.75390625" style="223" customWidth="1"/>
    <col min="13" max="13" width="24.875" style="224" customWidth="1"/>
    <col min="14" max="14" width="16.625" style="47" customWidth="1"/>
    <col min="15" max="15" width="16.875" style="47" bestFit="1" customWidth="1"/>
    <col min="16" max="16384" width="11.375" style="47" customWidth="1"/>
  </cols>
  <sheetData>
    <row r="1" ht="18.75">
      <c r="L1" s="216" t="s">
        <v>265</v>
      </c>
    </row>
    <row r="2" spans="11:13" ht="18.75">
      <c r="K2" s="478" t="s">
        <v>246</v>
      </c>
      <c r="L2" s="477"/>
      <c r="M2" s="477"/>
    </row>
    <row r="3" spans="11:13" ht="18.75">
      <c r="K3" s="477"/>
      <c r="L3" s="477"/>
      <c r="M3" s="477"/>
    </row>
    <row r="4" spans="1:13" ht="18.75">
      <c r="A4" s="500" t="s">
        <v>7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13" ht="18.75">
      <c r="A5" s="500" t="s">
        <v>17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</row>
    <row r="6" spans="1:13" ht="18.75">
      <c r="A6" s="500" t="s">
        <v>69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</row>
    <row r="7" spans="10:13" ht="19.5" thickBot="1">
      <c r="J7" s="205"/>
      <c r="K7" s="205"/>
      <c r="L7" s="217"/>
      <c r="M7" s="224" t="s">
        <v>20</v>
      </c>
    </row>
    <row r="8" spans="1:14" s="207" customFormat="1" ht="18.75">
      <c r="A8" s="501" t="s">
        <v>4</v>
      </c>
      <c r="B8" s="493" t="s">
        <v>6</v>
      </c>
      <c r="C8" s="495" t="s">
        <v>10</v>
      </c>
      <c r="D8" s="496"/>
      <c r="E8" s="503" t="s">
        <v>0</v>
      </c>
      <c r="F8" s="499" t="s">
        <v>13</v>
      </c>
      <c r="G8" s="499" t="s">
        <v>3</v>
      </c>
      <c r="H8" s="499"/>
      <c r="I8" s="499" t="s">
        <v>1</v>
      </c>
      <c r="J8" s="499"/>
      <c r="K8" s="508" t="s">
        <v>16</v>
      </c>
      <c r="L8" s="487" t="s">
        <v>2</v>
      </c>
      <c r="M8" s="506" t="s">
        <v>8</v>
      </c>
      <c r="N8" s="206"/>
    </row>
    <row r="9" spans="1:14" s="207" customFormat="1" ht="56.25">
      <c r="A9" s="502"/>
      <c r="B9" s="494"/>
      <c r="C9" s="497"/>
      <c r="D9" s="498"/>
      <c r="E9" s="504"/>
      <c r="F9" s="505"/>
      <c r="G9" s="208" t="s">
        <v>9</v>
      </c>
      <c r="H9" s="208" t="s">
        <v>5</v>
      </c>
      <c r="I9" s="208" t="s">
        <v>14</v>
      </c>
      <c r="J9" s="208" t="s">
        <v>15</v>
      </c>
      <c r="K9" s="509"/>
      <c r="L9" s="488"/>
      <c r="M9" s="507"/>
      <c r="N9" s="9"/>
    </row>
    <row r="10" spans="1:14" s="210" customFormat="1" ht="19.5">
      <c r="A10" s="10">
        <v>1</v>
      </c>
      <c r="B10" s="11">
        <v>2</v>
      </c>
      <c r="C10" s="489">
        <v>3</v>
      </c>
      <c r="D10" s="489"/>
      <c r="E10" s="12">
        <v>4</v>
      </c>
      <c r="F10" s="235">
        <v>5</v>
      </c>
      <c r="G10" s="235">
        <v>7</v>
      </c>
      <c r="H10" s="235">
        <v>8</v>
      </c>
      <c r="I10" s="235">
        <v>6</v>
      </c>
      <c r="J10" s="235">
        <v>7</v>
      </c>
      <c r="K10" s="236">
        <v>8</v>
      </c>
      <c r="L10" s="237">
        <v>9</v>
      </c>
      <c r="M10" s="225">
        <v>10</v>
      </c>
      <c r="N10" s="209"/>
    </row>
    <row r="11" spans="1:14" s="210" customFormat="1" ht="19.5">
      <c r="A11" s="14"/>
      <c r="B11" s="15" t="s">
        <v>11</v>
      </c>
      <c r="C11" s="12" t="s">
        <v>19</v>
      </c>
      <c r="D11" s="12"/>
      <c r="E11" s="16"/>
      <c r="F11" s="238"/>
      <c r="G11" s="238"/>
      <c r="H11" s="238"/>
      <c r="I11" s="238"/>
      <c r="J11" s="238"/>
      <c r="K11" s="239"/>
      <c r="L11" s="237"/>
      <c r="M11" s="225"/>
      <c r="N11" s="209"/>
    </row>
    <row r="12" spans="1:14" s="273" customFormat="1" ht="19.5">
      <c r="A12" s="267"/>
      <c r="B12" s="268"/>
      <c r="C12" s="490" t="s">
        <v>12</v>
      </c>
      <c r="D12" s="491"/>
      <c r="E12" s="492"/>
      <c r="F12" s="269"/>
      <c r="G12" s="269"/>
      <c r="H12" s="269"/>
      <c r="I12" s="269"/>
      <c r="J12" s="269"/>
      <c r="K12" s="270"/>
      <c r="L12" s="218"/>
      <c r="M12" s="271"/>
      <c r="N12" s="272"/>
    </row>
    <row r="13" spans="1:14" s="273" customFormat="1" ht="19.5">
      <c r="A13" s="700">
        <v>1</v>
      </c>
      <c r="B13" s="703" t="s">
        <v>11</v>
      </c>
      <c r="C13" s="706" t="s">
        <v>70</v>
      </c>
      <c r="D13" s="707"/>
      <c r="E13" s="443" t="s">
        <v>391</v>
      </c>
      <c r="F13" s="275"/>
      <c r="G13" s="275"/>
      <c r="H13" s="275">
        <f aca="true" t="shared" si="0" ref="H13:H18">F13</f>
        <v>0</v>
      </c>
      <c r="I13" s="275"/>
      <c r="J13" s="275"/>
      <c r="K13" s="276"/>
      <c r="L13" s="243">
        <f aca="true" t="shared" si="1" ref="L13:L18">F13+K13</f>
        <v>0</v>
      </c>
      <c r="M13" s="271" t="s">
        <v>67</v>
      </c>
      <c r="N13" s="272"/>
    </row>
    <row r="14" spans="1:14" s="273" customFormat="1" ht="19.5">
      <c r="A14" s="701"/>
      <c r="B14" s="704"/>
      <c r="C14" s="708"/>
      <c r="D14" s="709"/>
      <c r="E14" s="443" t="s">
        <v>399</v>
      </c>
      <c r="F14" s="275"/>
      <c r="G14" s="275"/>
      <c r="H14" s="275">
        <f t="shared" si="0"/>
        <v>0</v>
      </c>
      <c r="I14" s="275"/>
      <c r="J14" s="275"/>
      <c r="K14" s="276"/>
      <c r="L14" s="243">
        <f t="shared" si="1"/>
        <v>0</v>
      </c>
      <c r="M14" s="271" t="s">
        <v>67</v>
      </c>
      <c r="N14" s="272"/>
    </row>
    <row r="15" spans="1:14" s="273" customFormat="1" ht="19.5">
      <c r="A15" s="701"/>
      <c r="B15" s="704"/>
      <c r="C15" s="708"/>
      <c r="D15" s="709"/>
      <c r="E15" s="274"/>
      <c r="F15" s="275"/>
      <c r="G15" s="275"/>
      <c r="H15" s="275">
        <f t="shared" si="0"/>
        <v>0</v>
      </c>
      <c r="I15" s="275"/>
      <c r="J15" s="275"/>
      <c r="K15" s="276"/>
      <c r="L15" s="243">
        <f t="shared" si="1"/>
        <v>0</v>
      </c>
      <c r="M15" s="271" t="s">
        <v>67</v>
      </c>
      <c r="N15" s="272"/>
    </row>
    <row r="16" spans="1:14" s="273" customFormat="1" ht="19.5">
      <c r="A16" s="701"/>
      <c r="B16" s="704"/>
      <c r="C16" s="708"/>
      <c r="D16" s="709"/>
      <c r="E16" s="274"/>
      <c r="F16" s="275"/>
      <c r="G16" s="275"/>
      <c r="H16" s="275">
        <f t="shared" si="0"/>
        <v>0</v>
      </c>
      <c r="I16" s="275"/>
      <c r="J16" s="275"/>
      <c r="K16" s="276"/>
      <c r="L16" s="243">
        <f t="shared" si="1"/>
        <v>0</v>
      </c>
      <c r="M16" s="271" t="s">
        <v>67</v>
      </c>
      <c r="N16" s="272"/>
    </row>
    <row r="17" spans="1:14" s="273" customFormat="1" ht="41.25" customHeight="1">
      <c r="A17" s="701"/>
      <c r="B17" s="704"/>
      <c r="C17" s="708"/>
      <c r="D17" s="709"/>
      <c r="E17" s="153"/>
      <c r="F17" s="275"/>
      <c r="G17" s="275"/>
      <c r="H17" s="275">
        <f t="shared" si="0"/>
        <v>0</v>
      </c>
      <c r="I17" s="275"/>
      <c r="J17" s="275"/>
      <c r="K17" s="277"/>
      <c r="L17" s="243">
        <f t="shared" si="1"/>
        <v>0</v>
      </c>
      <c r="M17" s="271" t="s">
        <v>67</v>
      </c>
      <c r="N17" s="272"/>
    </row>
    <row r="18" spans="1:14" s="273" customFormat="1" ht="19.5">
      <c r="A18" s="701"/>
      <c r="B18" s="704"/>
      <c r="C18" s="708"/>
      <c r="D18" s="709"/>
      <c r="E18" s="153"/>
      <c r="F18" s="275"/>
      <c r="G18" s="275"/>
      <c r="H18" s="275">
        <f t="shared" si="0"/>
        <v>0</v>
      </c>
      <c r="I18" s="275"/>
      <c r="J18" s="275"/>
      <c r="K18" s="277"/>
      <c r="L18" s="243">
        <f t="shared" si="1"/>
        <v>0</v>
      </c>
      <c r="M18" s="271" t="s">
        <v>67</v>
      </c>
      <c r="N18" s="272"/>
    </row>
    <row r="19" spans="1:14" s="273" customFormat="1" ht="18.75">
      <c r="A19" s="702"/>
      <c r="B19" s="705"/>
      <c r="C19" s="708"/>
      <c r="D19" s="709"/>
      <c r="E19" s="278" t="s">
        <v>231</v>
      </c>
      <c r="F19" s="247">
        <f aca="true" t="shared" si="2" ref="F19:L19">SUM(F13:F18)</f>
        <v>0</v>
      </c>
      <c r="G19" s="247">
        <f t="shared" si="2"/>
        <v>0</v>
      </c>
      <c r="H19" s="247">
        <f t="shared" si="2"/>
        <v>0</v>
      </c>
      <c r="I19" s="247">
        <f t="shared" si="2"/>
        <v>0</v>
      </c>
      <c r="J19" s="247">
        <f t="shared" si="2"/>
        <v>0</v>
      </c>
      <c r="K19" s="247">
        <f t="shared" si="2"/>
        <v>0</v>
      </c>
      <c r="L19" s="247">
        <f t="shared" si="2"/>
        <v>0</v>
      </c>
      <c r="M19" s="271"/>
      <c r="N19" s="272"/>
    </row>
    <row r="20" spans="1:14" s="285" customFormat="1" ht="93.75" customHeight="1">
      <c r="A20" s="710">
        <v>2</v>
      </c>
      <c r="B20" s="711" t="s">
        <v>11</v>
      </c>
      <c r="C20" s="712" t="s">
        <v>23</v>
      </c>
      <c r="D20" s="713"/>
      <c r="E20" s="281" t="s">
        <v>260</v>
      </c>
      <c r="F20" s="245">
        <v>-102778</v>
      </c>
      <c r="G20" s="243"/>
      <c r="H20" s="245">
        <f>F20</f>
        <v>-102778</v>
      </c>
      <c r="I20" s="282"/>
      <c r="J20" s="282"/>
      <c r="K20" s="283"/>
      <c r="L20" s="247">
        <f>F20</f>
        <v>-102778</v>
      </c>
      <c r="M20" s="271" t="s">
        <v>67</v>
      </c>
      <c r="N20" s="284"/>
    </row>
    <row r="21" spans="1:14" s="285" customFormat="1" ht="75">
      <c r="A21" s="458"/>
      <c r="B21" s="460"/>
      <c r="C21" s="714"/>
      <c r="D21" s="715"/>
      <c r="E21" s="441" t="s">
        <v>388</v>
      </c>
      <c r="F21" s="245">
        <v>109212</v>
      </c>
      <c r="G21" s="243"/>
      <c r="H21" s="245">
        <f>F21</f>
        <v>109212</v>
      </c>
      <c r="I21" s="282"/>
      <c r="J21" s="282"/>
      <c r="K21" s="286"/>
      <c r="L21" s="247">
        <f>F21</f>
        <v>109212</v>
      </c>
      <c r="M21" s="271" t="s">
        <v>67</v>
      </c>
      <c r="N21" s="284"/>
    </row>
    <row r="22" spans="1:14" s="285" customFormat="1" ht="19.5" hidden="1">
      <c r="A22" s="458"/>
      <c r="B22" s="460"/>
      <c r="C22" s="714"/>
      <c r="D22" s="715"/>
      <c r="E22" s="281"/>
      <c r="F22" s="245"/>
      <c r="G22" s="243"/>
      <c r="H22" s="245"/>
      <c r="I22" s="282"/>
      <c r="J22" s="282"/>
      <c r="K22" s="286"/>
      <c r="L22" s="247">
        <f>F22</f>
        <v>0</v>
      </c>
      <c r="M22" s="271" t="s">
        <v>67</v>
      </c>
      <c r="N22" s="284"/>
    </row>
    <row r="23" spans="1:14" s="285" customFormat="1" ht="19.5" hidden="1">
      <c r="A23" s="458"/>
      <c r="B23" s="460"/>
      <c r="C23" s="714"/>
      <c r="D23" s="715"/>
      <c r="E23" s="281"/>
      <c r="F23" s="245"/>
      <c r="G23" s="243"/>
      <c r="H23" s="245">
        <f>F23</f>
        <v>0</v>
      </c>
      <c r="I23" s="282"/>
      <c r="J23" s="282"/>
      <c r="K23" s="286"/>
      <c r="L23" s="247">
        <f>F23</f>
        <v>0</v>
      </c>
      <c r="M23" s="271" t="s">
        <v>67</v>
      </c>
      <c r="N23" s="284"/>
    </row>
    <row r="24" spans="1:14" s="285" customFormat="1" ht="19.5">
      <c r="A24" s="459"/>
      <c r="B24" s="461"/>
      <c r="C24" s="716"/>
      <c r="D24" s="717"/>
      <c r="E24" s="280" t="s">
        <v>26</v>
      </c>
      <c r="F24" s="246">
        <f aca="true" t="shared" si="3" ref="F24:L24">SUM(F20:F23)</f>
        <v>6434</v>
      </c>
      <c r="G24" s="246">
        <f t="shared" si="3"/>
        <v>0</v>
      </c>
      <c r="H24" s="246">
        <f t="shared" si="3"/>
        <v>6434</v>
      </c>
      <c r="I24" s="246">
        <f t="shared" si="3"/>
        <v>0</v>
      </c>
      <c r="J24" s="246">
        <f t="shared" si="3"/>
        <v>0</v>
      </c>
      <c r="K24" s="246">
        <f t="shared" si="3"/>
        <v>0</v>
      </c>
      <c r="L24" s="246">
        <f t="shared" si="3"/>
        <v>6434</v>
      </c>
      <c r="M24" s="151"/>
      <c r="N24" s="284"/>
    </row>
    <row r="25" spans="1:14" s="285" customFormat="1" ht="41.25" customHeight="1">
      <c r="A25" s="710"/>
      <c r="B25" s="711"/>
      <c r="C25" s="712" t="s">
        <v>134</v>
      </c>
      <c r="D25" s="718"/>
      <c r="E25" s="153" t="s">
        <v>389</v>
      </c>
      <c r="F25" s="245">
        <v>54900</v>
      </c>
      <c r="G25" s="245"/>
      <c r="H25" s="245">
        <f>F25</f>
        <v>54900</v>
      </c>
      <c r="I25" s="245"/>
      <c r="J25" s="245"/>
      <c r="K25" s="279"/>
      <c r="L25" s="246">
        <f>F25+K25</f>
        <v>54900</v>
      </c>
      <c r="M25" s="271" t="s">
        <v>67</v>
      </c>
      <c r="N25" s="284"/>
    </row>
    <row r="26" spans="1:14" s="285" customFormat="1" ht="19.5">
      <c r="A26" s="459"/>
      <c r="B26" s="461"/>
      <c r="C26" s="719"/>
      <c r="D26" s="720"/>
      <c r="E26" s="280" t="s">
        <v>160</v>
      </c>
      <c r="F26" s="246">
        <f>F25</f>
        <v>54900</v>
      </c>
      <c r="G26" s="246">
        <f aca="true" t="shared" si="4" ref="G26:L26">G25</f>
        <v>0</v>
      </c>
      <c r="H26" s="246">
        <f t="shared" si="4"/>
        <v>54900</v>
      </c>
      <c r="I26" s="246">
        <f t="shared" si="4"/>
        <v>0</v>
      </c>
      <c r="J26" s="246">
        <f t="shared" si="4"/>
        <v>0</v>
      </c>
      <c r="K26" s="246">
        <f t="shared" si="4"/>
        <v>0</v>
      </c>
      <c r="L26" s="246">
        <f t="shared" si="4"/>
        <v>54900</v>
      </c>
      <c r="M26" s="151"/>
      <c r="N26" s="284"/>
    </row>
    <row r="27" spans="1:14" s="285" customFormat="1" ht="155.25" customHeight="1">
      <c r="A27" s="710"/>
      <c r="B27" s="711"/>
      <c r="C27" s="721" t="s">
        <v>386</v>
      </c>
      <c r="D27" s="722"/>
      <c r="E27" s="153" t="s">
        <v>387</v>
      </c>
      <c r="F27" s="245">
        <v>102778</v>
      </c>
      <c r="G27" s="245"/>
      <c r="H27" s="245">
        <f>F27</f>
        <v>102778</v>
      </c>
      <c r="I27" s="245"/>
      <c r="J27" s="245"/>
      <c r="K27" s="245"/>
      <c r="L27" s="246">
        <f>F27+K27</f>
        <v>102778</v>
      </c>
      <c r="M27" s="271" t="s">
        <v>67</v>
      </c>
      <c r="N27" s="284"/>
    </row>
    <row r="28" spans="1:14" s="285" customFormat="1" ht="19.5">
      <c r="A28" s="459"/>
      <c r="B28" s="461"/>
      <c r="C28" s="723"/>
      <c r="D28" s="724"/>
      <c r="E28" s="280" t="s">
        <v>397</v>
      </c>
      <c r="F28" s="246">
        <f>F27</f>
        <v>102778</v>
      </c>
      <c r="G28" s="246">
        <f aca="true" t="shared" si="5" ref="G28:L28">G27</f>
        <v>0</v>
      </c>
      <c r="H28" s="246">
        <f t="shared" si="5"/>
        <v>102778</v>
      </c>
      <c r="I28" s="246">
        <f t="shared" si="5"/>
        <v>0</v>
      </c>
      <c r="J28" s="246">
        <f t="shared" si="5"/>
        <v>0</v>
      </c>
      <c r="K28" s="246">
        <f t="shared" si="5"/>
        <v>0</v>
      </c>
      <c r="L28" s="246">
        <f t="shared" si="5"/>
        <v>102778</v>
      </c>
      <c r="M28" s="151"/>
      <c r="N28" s="287"/>
    </row>
    <row r="29" spans="1:14" s="290" customFormat="1" ht="18.75">
      <c r="A29" s="60"/>
      <c r="B29" s="61"/>
      <c r="C29" s="470" t="s">
        <v>63</v>
      </c>
      <c r="D29" s="471"/>
      <c r="E29" s="288"/>
      <c r="F29" s="247">
        <f>F28+F26+F24+F19</f>
        <v>164112</v>
      </c>
      <c r="G29" s="247">
        <f aca="true" t="shared" si="6" ref="G29:L29">G28+G26+G24+G19</f>
        <v>0</v>
      </c>
      <c r="H29" s="247">
        <f t="shared" si="6"/>
        <v>164112</v>
      </c>
      <c r="I29" s="247">
        <f t="shared" si="6"/>
        <v>0</v>
      </c>
      <c r="J29" s="247">
        <f t="shared" si="6"/>
        <v>0</v>
      </c>
      <c r="K29" s="247">
        <f t="shared" si="6"/>
        <v>0</v>
      </c>
      <c r="L29" s="247">
        <f t="shared" si="6"/>
        <v>164112</v>
      </c>
      <c r="M29" s="226"/>
      <c r="N29" s="289"/>
    </row>
    <row r="30" spans="1:14" s="263" customFormat="1" ht="18.75">
      <c r="A30" s="45"/>
      <c r="B30" s="46"/>
      <c r="C30" s="470" t="s">
        <v>22</v>
      </c>
      <c r="D30" s="725"/>
      <c r="E30" s="471"/>
      <c r="F30" s="282"/>
      <c r="G30" s="282"/>
      <c r="H30" s="282"/>
      <c r="I30" s="282"/>
      <c r="J30" s="282"/>
      <c r="K30" s="282"/>
      <c r="L30" s="247"/>
      <c r="M30" s="227"/>
      <c r="N30" s="262"/>
    </row>
    <row r="31" spans="1:14" s="263" customFormat="1" ht="78.75" customHeight="1">
      <c r="A31" s="726"/>
      <c r="B31" s="728"/>
      <c r="C31" s="730" t="s">
        <v>70</v>
      </c>
      <c r="D31" s="707"/>
      <c r="E31" s="153" t="s">
        <v>398</v>
      </c>
      <c r="F31" s="282"/>
      <c r="G31" s="282"/>
      <c r="H31" s="282"/>
      <c r="I31" s="282"/>
      <c r="J31" s="282"/>
      <c r="K31" s="282">
        <v>-350000</v>
      </c>
      <c r="L31" s="246">
        <f>F31+K31</f>
        <v>-350000</v>
      </c>
      <c r="M31" s="271" t="s">
        <v>67</v>
      </c>
      <c r="N31" s="262"/>
    </row>
    <row r="32" spans="1:14" s="290" customFormat="1" ht="39" customHeight="1">
      <c r="A32" s="727"/>
      <c r="B32" s="729"/>
      <c r="C32" s="719"/>
      <c r="D32" s="720"/>
      <c r="E32" s="280" t="s">
        <v>231</v>
      </c>
      <c r="F32" s="247">
        <f aca="true" t="shared" si="7" ref="F32:L32">SUM(F31:F31)</f>
        <v>0</v>
      </c>
      <c r="G32" s="247">
        <f t="shared" si="7"/>
        <v>0</v>
      </c>
      <c r="H32" s="247">
        <f t="shared" si="7"/>
        <v>0</v>
      </c>
      <c r="I32" s="247">
        <f t="shared" si="7"/>
        <v>0</v>
      </c>
      <c r="J32" s="247">
        <f t="shared" si="7"/>
        <v>0</v>
      </c>
      <c r="K32" s="247">
        <f t="shared" si="7"/>
        <v>-350000</v>
      </c>
      <c r="L32" s="247">
        <f t="shared" si="7"/>
        <v>-350000</v>
      </c>
      <c r="M32" s="226"/>
      <c r="N32" s="289"/>
    </row>
    <row r="33" spans="1:14" s="290" customFormat="1" ht="37.5" customHeight="1">
      <c r="A33" s="240"/>
      <c r="B33" s="241"/>
      <c r="C33" s="731" t="s">
        <v>366</v>
      </c>
      <c r="D33" s="732"/>
      <c r="E33" s="274" t="s">
        <v>389</v>
      </c>
      <c r="F33" s="249"/>
      <c r="G33" s="249"/>
      <c r="H33" s="249"/>
      <c r="I33" s="249"/>
      <c r="J33" s="249"/>
      <c r="K33" s="250">
        <v>95100</v>
      </c>
      <c r="L33" s="249">
        <f>K33</f>
        <v>95100</v>
      </c>
      <c r="M33" s="264" t="s">
        <v>67</v>
      </c>
      <c r="N33" s="289"/>
    </row>
    <row r="34" spans="1:14" s="290" customFormat="1" ht="56.25">
      <c r="A34" s="240"/>
      <c r="B34" s="241"/>
      <c r="C34" s="733"/>
      <c r="D34" s="734"/>
      <c r="E34" s="274" t="s">
        <v>394</v>
      </c>
      <c r="F34" s="249"/>
      <c r="G34" s="249"/>
      <c r="H34" s="249"/>
      <c r="I34" s="249"/>
      <c r="J34" s="249"/>
      <c r="K34" s="250">
        <v>-900000</v>
      </c>
      <c r="L34" s="249">
        <f>K34</f>
        <v>-900000</v>
      </c>
      <c r="M34" s="264" t="s">
        <v>67</v>
      </c>
      <c r="N34" s="289"/>
    </row>
    <row r="35" spans="1:14" s="290" customFormat="1" ht="18.75">
      <c r="A35" s="240"/>
      <c r="B35" s="241"/>
      <c r="C35" s="733"/>
      <c r="D35" s="734"/>
      <c r="E35" s="280" t="s">
        <v>160</v>
      </c>
      <c r="F35" s="249"/>
      <c r="G35" s="249"/>
      <c r="H35" s="249"/>
      <c r="I35" s="249"/>
      <c r="J35" s="249"/>
      <c r="K35" s="249">
        <f>SUM(K33:K34)</f>
        <v>-804900</v>
      </c>
      <c r="L35" s="249">
        <f>SUM(L33:L34)</f>
        <v>-804900</v>
      </c>
      <c r="M35" s="264"/>
      <c r="N35" s="289"/>
    </row>
    <row r="36" spans="1:14" s="263" customFormat="1" ht="18.75">
      <c r="A36" s="71"/>
      <c r="B36" s="72"/>
      <c r="C36" s="470" t="s">
        <v>24</v>
      </c>
      <c r="D36" s="471"/>
      <c r="E36" s="291"/>
      <c r="F36" s="249">
        <f>F32</f>
        <v>0</v>
      </c>
      <c r="G36" s="249">
        <f>G32</f>
        <v>0</v>
      </c>
      <c r="H36" s="249">
        <f>H32</f>
        <v>0</v>
      </c>
      <c r="I36" s="249">
        <f>I32</f>
        <v>0</v>
      </c>
      <c r="J36" s="249">
        <f>J32</f>
        <v>0</v>
      </c>
      <c r="K36" s="249">
        <f>K32+K35</f>
        <v>-1154900</v>
      </c>
      <c r="L36" s="249">
        <f>L32+L35</f>
        <v>-1154900</v>
      </c>
      <c r="M36" s="228"/>
      <c r="N36" s="262"/>
    </row>
    <row r="37" spans="1:14" s="263" customFormat="1" ht="18.75">
      <c r="A37" s="735" t="s">
        <v>66</v>
      </c>
      <c r="B37" s="725"/>
      <c r="C37" s="725"/>
      <c r="D37" s="725"/>
      <c r="E37" s="471"/>
      <c r="F37" s="292">
        <f>F36+F29</f>
        <v>164112</v>
      </c>
      <c r="G37" s="292">
        <f aca="true" t="shared" si="8" ref="G37:L37">G36+G29</f>
        <v>0</v>
      </c>
      <c r="H37" s="292">
        <f t="shared" si="8"/>
        <v>164112</v>
      </c>
      <c r="I37" s="292">
        <f t="shared" si="8"/>
        <v>0</v>
      </c>
      <c r="J37" s="292">
        <f t="shared" si="8"/>
        <v>0</v>
      </c>
      <c r="K37" s="292">
        <f t="shared" si="8"/>
        <v>-1154900</v>
      </c>
      <c r="L37" s="292">
        <f t="shared" si="8"/>
        <v>-990788</v>
      </c>
      <c r="M37" s="228"/>
      <c r="N37" s="262"/>
    </row>
    <row r="38" spans="1:14" s="263" customFormat="1" ht="18.75">
      <c r="A38" s="71"/>
      <c r="B38" s="46" t="s">
        <v>54</v>
      </c>
      <c r="C38" s="736" t="s">
        <v>55</v>
      </c>
      <c r="D38" s="737"/>
      <c r="E38" s="293"/>
      <c r="F38" s="294"/>
      <c r="G38" s="249"/>
      <c r="H38" s="249"/>
      <c r="I38" s="249"/>
      <c r="J38" s="249"/>
      <c r="K38" s="249"/>
      <c r="L38" s="249"/>
      <c r="M38" s="228"/>
      <c r="N38" s="262"/>
    </row>
    <row r="39" spans="1:14" s="263" customFormat="1" ht="18.75">
      <c r="A39" s="71"/>
      <c r="B39" s="72"/>
      <c r="C39" s="490" t="s">
        <v>12</v>
      </c>
      <c r="D39" s="491"/>
      <c r="E39" s="492"/>
      <c r="F39" s="249"/>
      <c r="G39" s="249"/>
      <c r="H39" s="249"/>
      <c r="I39" s="249"/>
      <c r="J39" s="249"/>
      <c r="K39" s="249"/>
      <c r="L39" s="249"/>
      <c r="M39" s="228"/>
      <c r="N39" s="262"/>
    </row>
    <row r="40" spans="1:14" s="263" customFormat="1" ht="93.75">
      <c r="A40" s="726"/>
      <c r="B40" s="728"/>
      <c r="C40" s="740" t="s">
        <v>56</v>
      </c>
      <c r="D40" s="741"/>
      <c r="E40" s="295" t="s">
        <v>287</v>
      </c>
      <c r="F40" s="245">
        <v>128998</v>
      </c>
      <c r="G40" s="250"/>
      <c r="H40" s="250">
        <f>F40</f>
        <v>128998</v>
      </c>
      <c r="I40" s="250"/>
      <c r="J40" s="249"/>
      <c r="K40" s="249"/>
      <c r="L40" s="249">
        <f>K40+F40</f>
        <v>128998</v>
      </c>
      <c r="M40" s="228" t="s">
        <v>21</v>
      </c>
      <c r="N40" s="262"/>
    </row>
    <row r="41" spans="1:14" s="263" customFormat="1" ht="112.5">
      <c r="A41" s="738"/>
      <c r="B41" s="739"/>
      <c r="C41" s="742"/>
      <c r="D41" s="743"/>
      <c r="E41" s="295" t="s">
        <v>288</v>
      </c>
      <c r="F41" s="245">
        <v>174379</v>
      </c>
      <c r="G41" s="250"/>
      <c r="H41" s="250">
        <f>F41</f>
        <v>174379</v>
      </c>
      <c r="I41" s="250"/>
      <c r="J41" s="249"/>
      <c r="K41" s="249"/>
      <c r="L41" s="249">
        <f>K41+F41</f>
        <v>174379</v>
      </c>
      <c r="M41" s="228" t="s">
        <v>21</v>
      </c>
      <c r="N41" s="262"/>
    </row>
    <row r="42" spans="1:14" s="263" customFormat="1" ht="18.75">
      <c r="A42" s="727"/>
      <c r="B42" s="729"/>
      <c r="C42" s="744"/>
      <c r="D42" s="745"/>
      <c r="E42" s="291" t="s">
        <v>57</v>
      </c>
      <c r="F42" s="249">
        <f>SUM(F40:F41)</f>
        <v>303377</v>
      </c>
      <c r="G42" s="249">
        <f aca="true" t="shared" si="9" ref="G42:L42">SUM(G40:G41)</f>
        <v>0</v>
      </c>
      <c r="H42" s="249">
        <f t="shared" si="9"/>
        <v>303377</v>
      </c>
      <c r="I42" s="249">
        <f t="shared" si="9"/>
        <v>0</v>
      </c>
      <c r="J42" s="249">
        <f t="shared" si="9"/>
        <v>0</v>
      </c>
      <c r="K42" s="249">
        <f t="shared" si="9"/>
        <v>0</v>
      </c>
      <c r="L42" s="249">
        <f t="shared" si="9"/>
        <v>303377</v>
      </c>
      <c r="M42" s="228"/>
      <c r="N42" s="262"/>
    </row>
    <row r="43" spans="1:14" s="263" customFormat="1" ht="56.25">
      <c r="A43" s="726"/>
      <c r="B43" s="728"/>
      <c r="C43" s="518" t="s">
        <v>58</v>
      </c>
      <c r="D43" s="746"/>
      <c r="E43" s="296" t="s">
        <v>289</v>
      </c>
      <c r="F43" s="245">
        <v>24048</v>
      </c>
      <c r="G43" s="250"/>
      <c r="H43" s="250">
        <f aca="true" t="shared" si="10" ref="H43:H56">F43</f>
        <v>24048</v>
      </c>
      <c r="I43" s="250"/>
      <c r="J43" s="250"/>
      <c r="K43" s="249"/>
      <c r="L43" s="249">
        <f aca="true" t="shared" si="11" ref="L43:L60">K43+F43</f>
        <v>24048</v>
      </c>
      <c r="M43" s="228" t="s">
        <v>21</v>
      </c>
      <c r="N43" s="262"/>
    </row>
    <row r="44" spans="1:14" s="263" customFormat="1" ht="133.5" customHeight="1">
      <c r="A44" s="738"/>
      <c r="B44" s="739"/>
      <c r="C44" s="519"/>
      <c r="D44" s="747"/>
      <c r="E44" s="296" t="s">
        <v>290</v>
      </c>
      <c r="F44" s="245">
        <v>30000</v>
      </c>
      <c r="G44" s="250"/>
      <c r="H44" s="250">
        <f t="shared" si="10"/>
        <v>30000</v>
      </c>
      <c r="I44" s="250"/>
      <c r="J44" s="250"/>
      <c r="K44" s="249"/>
      <c r="L44" s="249">
        <f t="shared" si="11"/>
        <v>30000</v>
      </c>
      <c r="M44" s="228" t="s">
        <v>21</v>
      </c>
      <c r="N44" s="262"/>
    </row>
    <row r="45" spans="1:14" s="263" customFormat="1" ht="37.5">
      <c r="A45" s="738"/>
      <c r="B45" s="739"/>
      <c r="C45" s="519"/>
      <c r="D45" s="747"/>
      <c r="E45" s="297" t="s">
        <v>291</v>
      </c>
      <c r="F45" s="245">
        <v>97880</v>
      </c>
      <c r="G45" s="250"/>
      <c r="H45" s="250">
        <f t="shared" si="10"/>
        <v>97880</v>
      </c>
      <c r="I45" s="250"/>
      <c r="J45" s="250"/>
      <c r="K45" s="249"/>
      <c r="L45" s="249">
        <f t="shared" si="11"/>
        <v>97880</v>
      </c>
      <c r="M45" s="228" t="s">
        <v>21</v>
      </c>
      <c r="N45" s="262"/>
    </row>
    <row r="46" spans="1:14" s="263" customFormat="1" ht="56.25">
      <c r="A46" s="738"/>
      <c r="B46" s="739"/>
      <c r="C46" s="519"/>
      <c r="D46" s="747"/>
      <c r="E46" s="297" t="s">
        <v>292</v>
      </c>
      <c r="F46" s="245">
        <v>138240</v>
      </c>
      <c r="G46" s="250"/>
      <c r="H46" s="250">
        <f t="shared" si="10"/>
        <v>138240</v>
      </c>
      <c r="I46" s="250"/>
      <c r="J46" s="250"/>
      <c r="K46" s="249"/>
      <c r="L46" s="249">
        <f t="shared" si="11"/>
        <v>138240</v>
      </c>
      <c r="M46" s="228" t="s">
        <v>21</v>
      </c>
      <c r="N46" s="262"/>
    </row>
    <row r="47" spans="1:14" s="263" customFormat="1" ht="112.5">
      <c r="A47" s="738"/>
      <c r="B47" s="739"/>
      <c r="C47" s="519"/>
      <c r="D47" s="747"/>
      <c r="E47" s="197" t="s">
        <v>293</v>
      </c>
      <c r="F47" s="254">
        <v>150000</v>
      </c>
      <c r="G47" s="250"/>
      <c r="H47" s="250">
        <f t="shared" si="10"/>
        <v>150000</v>
      </c>
      <c r="I47" s="250"/>
      <c r="J47" s="250"/>
      <c r="K47" s="249"/>
      <c r="L47" s="249">
        <f t="shared" si="11"/>
        <v>150000</v>
      </c>
      <c r="M47" s="228" t="s">
        <v>21</v>
      </c>
      <c r="N47" s="262"/>
    </row>
    <row r="48" spans="1:14" s="263" customFormat="1" ht="112.5">
      <c r="A48" s="738"/>
      <c r="B48" s="739"/>
      <c r="C48" s="519"/>
      <c r="D48" s="747"/>
      <c r="E48" s="297" t="s">
        <v>294</v>
      </c>
      <c r="F48" s="245">
        <v>120060</v>
      </c>
      <c r="G48" s="250"/>
      <c r="H48" s="250">
        <f t="shared" si="10"/>
        <v>120060</v>
      </c>
      <c r="I48" s="250"/>
      <c r="J48" s="250"/>
      <c r="K48" s="249"/>
      <c r="L48" s="249">
        <f t="shared" si="11"/>
        <v>120060</v>
      </c>
      <c r="M48" s="228" t="s">
        <v>21</v>
      </c>
      <c r="N48" s="262"/>
    </row>
    <row r="49" spans="1:14" s="263" customFormat="1" ht="131.25">
      <c r="A49" s="738"/>
      <c r="B49" s="739"/>
      <c r="C49" s="519"/>
      <c r="D49" s="747"/>
      <c r="E49" s="297" t="s">
        <v>295</v>
      </c>
      <c r="F49" s="245">
        <v>35000</v>
      </c>
      <c r="G49" s="250"/>
      <c r="H49" s="250">
        <f t="shared" si="10"/>
        <v>35000</v>
      </c>
      <c r="I49" s="250"/>
      <c r="J49" s="250"/>
      <c r="K49" s="249"/>
      <c r="L49" s="249">
        <f t="shared" si="11"/>
        <v>35000</v>
      </c>
      <c r="M49" s="228" t="s">
        <v>21</v>
      </c>
      <c r="N49" s="262"/>
    </row>
    <row r="50" spans="1:14" s="263" customFormat="1" ht="93.75">
      <c r="A50" s="738"/>
      <c r="B50" s="739"/>
      <c r="C50" s="519"/>
      <c r="D50" s="747"/>
      <c r="E50" s="297" t="s">
        <v>296</v>
      </c>
      <c r="F50" s="245">
        <v>25000</v>
      </c>
      <c r="G50" s="250"/>
      <c r="H50" s="250">
        <f t="shared" si="10"/>
        <v>25000</v>
      </c>
      <c r="I50" s="250"/>
      <c r="J50" s="250"/>
      <c r="K50" s="249"/>
      <c r="L50" s="249">
        <f t="shared" si="11"/>
        <v>25000</v>
      </c>
      <c r="M50" s="228" t="s">
        <v>21</v>
      </c>
      <c r="N50" s="262"/>
    </row>
    <row r="51" spans="1:14" s="263" customFormat="1" ht="93.75">
      <c r="A51" s="738"/>
      <c r="B51" s="739"/>
      <c r="C51" s="519"/>
      <c r="D51" s="747"/>
      <c r="E51" s="297" t="s">
        <v>297</v>
      </c>
      <c r="F51" s="245">
        <v>16500</v>
      </c>
      <c r="G51" s="250"/>
      <c r="H51" s="250">
        <f t="shared" si="10"/>
        <v>16500</v>
      </c>
      <c r="I51" s="250"/>
      <c r="J51" s="250"/>
      <c r="K51" s="249"/>
      <c r="L51" s="249">
        <f t="shared" si="11"/>
        <v>16500</v>
      </c>
      <c r="M51" s="228" t="s">
        <v>21</v>
      </c>
      <c r="N51" s="262"/>
    </row>
    <row r="52" spans="1:14" s="263" customFormat="1" ht="132.75" customHeight="1">
      <c r="A52" s="738"/>
      <c r="B52" s="739"/>
      <c r="C52" s="519"/>
      <c r="D52" s="747"/>
      <c r="E52" s="297" t="s">
        <v>298</v>
      </c>
      <c r="F52" s="245">
        <v>12000</v>
      </c>
      <c r="G52" s="250"/>
      <c r="H52" s="250">
        <f t="shared" si="10"/>
        <v>12000</v>
      </c>
      <c r="I52" s="250"/>
      <c r="J52" s="250"/>
      <c r="K52" s="249"/>
      <c r="L52" s="249">
        <f t="shared" si="11"/>
        <v>12000</v>
      </c>
      <c r="M52" s="228" t="s">
        <v>21</v>
      </c>
      <c r="N52" s="262"/>
    </row>
    <row r="53" spans="1:14" s="263" customFormat="1" ht="93.75" customHeight="1">
      <c r="A53" s="738"/>
      <c r="B53" s="739"/>
      <c r="C53" s="519"/>
      <c r="D53" s="747"/>
      <c r="E53" s="295" t="s">
        <v>299</v>
      </c>
      <c r="F53" s="266">
        <v>30295</v>
      </c>
      <c r="G53" s="250"/>
      <c r="H53" s="250">
        <f t="shared" si="10"/>
        <v>30295</v>
      </c>
      <c r="I53" s="250"/>
      <c r="J53" s="250"/>
      <c r="K53" s="249"/>
      <c r="L53" s="249">
        <f t="shared" si="11"/>
        <v>30295</v>
      </c>
      <c r="M53" s="228" t="s">
        <v>21</v>
      </c>
      <c r="N53" s="262"/>
    </row>
    <row r="54" spans="1:14" s="263" customFormat="1" ht="75">
      <c r="A54" s="738"/>
      <c r="B54" s="739"/>
      <c r="C54" s="519"/>
      <c r="D54" s="747"/>
      <c r="E54" s="295" t="s">
        <v>300</v>
      </c>
      <c r="F54" s="266">
        <v>199954</v>
      </c>
      <c r="G54" s="250"/>
      <c r="H54" s="250">
        <f t="shared" si="10"/>
        <v>199954</v>
      </c>
      <c r="I54" s="250"/>
      <c r="J54" s="250"/>
      <c r="K54" s="249"/>
      <c r="L54" s="249">
        <f t="shared" si="11"/>
        <v>199954</v>
      </c>
      <c r="M54" s="228" t="s">
        <v>21</v>
      </c>
      <c r="N54" s="262"/>
    </row>
    <row r="55" spans="1:14" s="263" customFormat="1" ht="54" customHeight="1">
      <c r="A55" s="738"/>
      <c r="B55" s="739"/>
      <c r="C55" s="519"/>
      <c r="D55" s="747"/>
      <c r="E55" s="295" t="s">
        <v>301</v>
      </c>
      <c r="F55" s="266">
        <v>83554</v>
      </c>
      <c r="G55" s="250"/>
      <c r="H55" s="250">
        <f t="shared" si="10"/>
        <v>83554</v>
      </c>
      <c r="I55" s="250"/>
      <c r="J55" s="250"/>
      <c r="K55" s="249"/>
      <c r="L55" s="249">
        <f t="shared" si="11"/>
        <v>83554</v>
      </c>
      <c r="M55" s="228" t="s">
        <v>21</v>
      </c>
      <c r="N55" s="262"/>
    </row>
    <row r="56" spans="1:14" s="263" customFormat="1" ht="37.5">
      <c r="A56" s="738"/>
      <c r="B56" s="739"/>
      <c r="C56" s="519"/>
      <c r="D56" s="747"/>
      <c r="E56" s="298" t="s">
        <v>302</v>
      </c>
      <c r="F56" s="266">
        <v>199900</v>
      </c>
      <c r="G56" s="250"/>
      <c r="H56" s="250">
        <f t="shared" si="10"/>
        <v>199900</v>
      </c>
      <c r="I56" s="250"/>
      <c r="J56" s="250"/>
      <c r="K56" s="249"/>
      <c r="L56" s="249">
        <f t="shared" si="11"/>
        <v>199900</v>
      </c>
      <c r="M56" s="228" t="s">
        <v>21</v>
      </c>
      <c r="N56" s="262"/>
    </row>
    <row r="57" spans="1:14" s="263" customFormat="1" ht="37.5">
      <c r="A57" s="738"/>
      <c r="B57" s="739"/>
      <c r="C57" s="519"/>
      <c r="D57" s="747"/>
      <c r="E57" s="295" t="s">
        <v>303</v>
      </c>
      <c r="F57" s="266">
        <v>198145</v>
      </c>
      <c r="G57" s="250"/>
      <c r="H57" s="250">
        <f>F57</f>
        <v>198145</v>
      </c>
      <c r="I57" s="250"/>
      <c r="J57" s="250"/>
      <c r="K57" s="249"/>
      <c r="L57" s="249">
        <f t="shared" si="11"/>
        <v>198145</v>
      </c>
      <c r="M57" s="228" t="s">
        <v>21</v>
      </c>
      <c r="N57" s="262"/>
    </row>
    <row r="58" spans="1:14" s="263" customFormat="1" ht="37.5">
      <c r="A58" s="738"/>
      <c r="B58" s="739"/>
      <c r="C58" s="519"/>
      <c r="D58" s="747"/>
      <c r="E58" s="295" t="s">
        <v>304</v>
      </c>
      <c r="F58" s="245">
        <v>165716</v>
      </c>
      <c r="G58" s="250"/>
      <c r="H58" s="250">
        <f>F58</f>
        <v>165716</v>
      </c>
      <c r="I58" s="250"/>
      <c r="J58" s="250"/>
      <c r="K58" s="249"/>
      <c r="L58" s="249">
        <f t="shared" si="11"/>
        <v>165716</v>
      </c>
      <c r="M58" s="228" t="s">
        <v>21</v>
      </c>
      <c r="N58" s="262"/>
    </row>
    <row r="59" spans="1:14" s="263" customFormat="1" ht="56.25">
      <c r="A59" s="738"/>
      <c r="B59" s="739"/>
      <c r="C59" s="519"/>
      <c r="D59" s="747"/>
      <c r="E59" s="295" t="s">
        <v>305</v>
      </c>
      <c r="F59" s="245">
        <v>53487</v>
      </c>
      <c r="G59" s="250"/>
      <c r="H59" s="250">
        <f>F59</f>
        <v>53487</v>
      </c>
      <c r="I59" s="250"/>
      <c r="J59" s="250"/>
      <c r="K59" s="249"/>
      <c r="L59" s="249">
        <f t="shared" si="11"/>
        <v>53487</v>
      </c>
      <c r="M59" s="228" t="s">
        <v>21</v>
      </c>
      <c r="N59" s="262"/>
    </row>
    <row r="60" spans="1:14" s="263" customFormat="1" ht="56.25">
      <c r="A60" s="738"/>
      <c r="B60" s="739"/>
      <c r="C60" s="519"/>
      <c r="D60" s="747"/>
      <c r="E60" s="295" t="s">
        <v>306</v>
      </c>
      <c r="F60" s="245">
        <v>202926</v>
      </c>
      <c r="G60" s="250"/>
      <c r="H60" s="250">
        <f>F60</f>
        <v>202926</v>
      </c>
      <c r="I60" s="250"/>
      <c r="J60" s="250"/>
      <c r="K60" s="249"/>
      <c r="L60" s="249">
        <f t="shared" si="11"/>
        <v>202926</v>
      </c>
      <c r="M60" s="228" t="s">
        <v>21</v>
      </c>
      <c r="N60" s="262"/>
    </row>
    <row r="61" spans="1:14" s="263" customFormat="1" ht="18.75">
      <c r="A61" s="727"/>
      <c r="B61" s="729"/>
      <c r="C61" s="748"/>
      <c r="D61" s="749"/>
      <c r="E61" s="291" t="s">
        <v>59</v>
      </c>
      <c r="F61" s="249">
        <f aca="true" t="shared" si="12" ref="F61:L61">SUM(F43:F60)</f>
        <v>1782705</v>
      </c>
      <c r="G61" s="249">
        <f t="shared" si="12"/>
        <v>0</v>
      </c>
      <c r="H61" s="249">
        <f t="shared" si="12"/>
        <v>1782705</v>
      </c>
      <c r="I61" s="249">
        <f t="shared" si="12"/>
        <v>0</v>
      </c>
      <c r="J61" s="249">
        <f t="shared" si="12"/>
        <v>0</v>
      </c>
      <c r="K61" s="249">
        <f t="shared" si="12"/>
        <v>0</v>
      </c>
      <c r="L61" s="249">
        <f t="shared" si="12"/>
        <v>1782705</v>
      </c>
      <c r="M61" s="228"/>
      <c r="N61" s="262"/>
    </row>
    <row r="62" spans="1:14" s="263" customFormat="1" ht="18.75">
      <c r="A62" s="726"/>
      <c r="B62" s="728"/>
      <c r="C62" s="750" t="s">
        <v>365</v>
      </c>
      <c r="D62" s="750"/>
      <c r="E62" s="295" t="s">
        <v>308</v>
      </c>
      <c r="F62" s="266">
        <v>403705</v>
      </c>
      <c r="G62" s="250"/>
      <c r="H62" s="250">
        <f>F62</f>
        <v>403705</v>
      </c>
      <c r="I62" s="266">
        <v>403.705</v>
      </c>
      <c r="J62" s="250"/>
      <c r="K62" s="250"/>
      <c r="L62" s="249">
        <f>F62+K62</f>
        <v>403705</v>
      </c>
      <c r="M62" s="228" t="s">
        <v>21</v>
      </c>
      <c r="N62" s="262"/>
    </row>
    <row r="63" spans="1:14" s="263" customFormat="1" ht="18.75">
      <c r="A63" s="738"/>
      <c r="B63" s="739"/>
      <c r="C63" s="750"/>
      <c r="D63" s="750"/>
      <c r="E63" s="295" t="s">
        <v>309</v>
      </c>
      <c r="F63" s="266">
        <v>88816</v>
      </c>
      <c r="G63" s="250"/>
      <c r="H63" s="250">
        <f>F63</f>
        <v>88816</v>
      </c>
      <c r="I63" s="266">
        <v>88.816</v>
      </c>
      <c r="J63" s="250"/>
      <c r="K63" s="250"/>
      <c r="L63" s="249">
        <f>F63+K63</f>
        <v>88816</v>
      </c>
      <c r="M63" s="228" t="s">
        <v>21</v>
      </c>
      <c r="N63" s="262"/>
    </row>
    <row r="64" spans="1:14" s="263" customFormat="1" ht="18.75">
      <c r="A64" s="738"/>
      <c r="B64" s="739"/>
      <c r="C64" s="750"/>
      <c r="D64" s="750"/>
      <c r="E64" s="295" t="s">
        <v>310</v>
      </c>
      <c r="F64" s="266">
        <v>2000</v>
      </c>
      <c r="G64" s="250"/>
      <c r="H64" s="250">
        <f>F64</f>
        <v>2000</v>
      </c>
      <c r="I64" s="250"/>
      <c r="J64" s="250"/>
      <c r="K64" s="250"/>
      <c r="L64" s="249">
        <f>F64+K64</f>
        <v>2000</v>
      </c>
      <c r="M64" s="228" t="s">
        <v>21</v>
      </c>
      <c r="N64" s="262"/>
    </row>
    <row r="65" spans="1:14" s="263" customFormat="1" ht="18.75">
      <c r="A65" s="738"/>
      <c r="B65" s="739"/>
      <c r="C65" s="750"/>
      <c r="D65" s="750"/>
      <c r="E65" s="295" t="s">
        <v>311</v>
      </c>
      <c r="F65" s="266">
        <v>5950</v>
      </c>
      <c r="G65" s="250"/>
      <c r="H65" s="250">
        <f>F65</f>
        <v>5950</v>
      </c>
      <c r="I65" s="250"/>
      <c r="J65" s="250"/>
      <c r="K65" s="250"/>
      <c r="L65" s="249">
        <f>F65+K65</f>
        <v>5950</v>
      </c>
      <c r="M65" s="228" t="s">
        <v>21</v>
      </c>
      <c r="N65" s="262"/>
    </row>
    <row r="66" spans="1:14" s="263" customFormat="1" ht="18.75">
      <c r="A66" s="727"/>
      <c r="B66" s="729"/>
      <c r="C66" s="750"/>
      <c r="D66" s="750"/>
      <c r="E66" s="291" t="s">
        <v>62</v>
      </c>
      <c r="F66" s="249">
        <f>SUM(F62:F65)</f>
        <v>500471</v>
      </c>
      <c r="G66" s="249">
        <f aca="true" t="shared" si="13" ref="G66:L66">SUM(G62:G65)</f>
        <v>0</v>
      </c>
      <c r="H66" s="249">
        <f t="shared" si="13"/>
        <v>500471</v>
      </c>
      <c r="I66" s="249">
        <f t="shared" si="13"/>
        <v>492.52099999999996</v>
      </c>
      <c r="J66" s="249">
        <f t="shared" si="13"/>
        <v>0</v>
      </c>
      <c r="K66" s="249">
        <f t="shared" si="13"/>
        <v>0</v>
      </c>
      <c r="L66" s="249">
        <f t="shared" si="13"/>
        <v>500471</v>
      </c>
      <c r="M66" s="228"/>
      <c r="N66" s="262"/>
    </row>
    <row r="67" spans="1:14" s="263" customFormat="1" ht="77.25" customHeight="1">
      <c r="A67" s="726"/>
      <c r="B67" s="728"/>
      <c r="C67" s="518" t="s">
        <v>316</v>
      </c>
      <c r="D67" s="751"/>
      <c r="E67" s="295" t="s">
        <v>315</v>
      </c>
      <c r="F67" s="245">
        <v>39396</v>
      </c>
      <c r="G67" s="250"/>
      <c r="H67" s="250">
        <f>F67</f>
        <v>39396</v>
      </c>
      <c r="I67" s="250"/>
      <c r="J67" s="249"/>
      <c r="K67" s="249"/>
      <c r="L67" s="249">
        <f>F67+K67</f>
        <v>39396</v>
      </c>
      <c r="M67" s="228" t="s">
        <v>21</v>
      </c>
      <c r="N67" s="262"/>
    </row>
    <row r="68" spans="1:14" s="263" customFormat="1" ht="18.75">
      <c r="A68" s="727"/>
      <c r="B68" s="729"/>
      <c r="C68" s="752"/>
      <c r="D68" s="753"/>
      <c r="E68" s="291" t="s">
        <v>322</v>
      </c>
      <c r="F68" s="249">
        <f>SUM(F67)</f>
        <v>39396</v>
      </c>
      <c r="G68" s="249">
        <f aca="true" t="shared" si="14" ref="G68:L68">SUM(G67)</f>
        <v>0</v>
      </c>
      <c r="H68" s="249">
        <f t="shared" si="14"/>
        <v>39396</v>
      </c>
      <c r="I68" s="249">
        <f t="shared" si="14"/>
        <v>0</v>
      </c>
      <c r="J68" s="249">
        <f t="shared" si="14"/>
        <v>0</v>
      </c>
      <c r="K68" s="249">
        <f t="shared" si="14"/>
        <v>0</v>
      </c>
      <c r="L68" s="249">
        <f t="shared" si="14"/>
        <v>39396</v>
      </c>
      <c r="M68" s="228"/>
      <c r="N68" s="262"/>
    </row>
    <row r="69" spans="1:14" s="263" customFormat="1" ht="112.5" customHeight="1">
      <c r="A69" s="726"/>
      <c r="B69" s="728"/>
      <c r="C69" s="754" t="s">
        <v>317</v>
      </c>
      <c r="D69" s="754"/>
      <c r="E69" s="281" t="s">
        <v>318</v>
      </c>
      <c r="F69" s="245">
        <v>14400</v>
      </c>
      <c r="G69" s="249"/>
      <c r="H69" s="249">
        <f>F69</f>
        <v>14400</v>
      </c>
      <c r="I69" s="249"/>
      <c r="J69" s="249"/>
      <c r="K69" s="249"/>
      <c r="L69" s="249">
        <f>F69+K69</f>
        <v>14400</v>
      </c>
      <c r="M69" s="228" t="s">
        <v>21</v>
      </c>
      <c r="N69" s="262"/>
    </row>
    <row r="70" spans="1:14" s="263" customFormat="1" ht="18.75">
      <c r="A70" s="738"/>
      <c r="B70" s="739"/>
      <c r="C70" s="754"/>
      <c r="D70" s="754"/>
      <c r="E70" s="295" t="s">
        <v>319</v>
      </c>
      <c r="F70" s="266">
        <v>12530</v>
      </c>
      <c r="G70" s="249"/>
      <c r="H70" s="249">
        <f>F70</f>
        <v>12530</v>
      </c>
      <c r="I70" s="249"/>
      <c r="J70" s="249"/>
      <c r="K70" s="249"/>
      <c r="L70" s="249">
        <f>F70+K70</f>
        <v>12530</v>
      </c>
      <c r="M70" s="228" t="s">
        <v>21</v>
      </c>
      <c r="N70" s="262"/>
    </row>
    <row r="71" spans="1:14" s="263" customFormat="1" ht="58.5" customHeight="1">
      <c r="A71" s="738"/>
      <c r="B71" s="739"/>
      <c r="C71" s="754"/>
      <c r="D71" s="754"/>
      <c r="E71" s="295" t="s">
        <v>320</v>
      </c>
      <c r="F71" s="266">
        <v>7850</v>
      </c>
      <c r="G71" s="249"/>
      <c r="H71" s="249">
        <f>F71</f>
        <v>7850</v>
      </c>
      <c r="I71" s="249"/>
      <c r="J71" s="249"/>
      <c r="K71" s="249"/>
      <c r="L71" s="249">
        <f>F71+K71</f>
        <v>7850</v>
      </c>
      <c r="M71" s="228" t="s">
        <v>21</v>
      </c>
      <c r="N71" s="262"/>
    </row>
    <row r="72" spans="1:14" s="263" customFormat="1" ht="37.5">
      <c r="A72" s="738"/>
      <c r="B72" s="739"/>
      <c r="C72" s="754"/>
      <c r="D72" s="754"/>
      <c r="E72" s="295" t="s">
        <v>321</v>
      </c>
      <c r="F72" s="266">
        <v>1800</v>
      </c>
      <c r="G72" s="249"/>
      <c r="H72" s="249">
        <f>F72</f>
        <v>1800</v>
      </c>
      <c r="I72" s="249"/>
      <c r="J72" s="249"/>
      <c r="K72" s="249"/>
      <c r="L72" s="249">
        <f>F72+K72</f>
        <v>1800</v>
      </c>
      <c r="M72" s="228" t="s">
        <v>21</v>
      </c>
      <c r="N72" s="262"/>
    </row>
    <row r="73" spans="1:14" s="263" customFormat="1" ht="18.75">
      <c r="A73" s="727"/>
      <c r="B73" s="729"/>
      <c r="C73" s="754"/>
      <c r="D73" s="754"/>
      <c r="E73" s="291" t="s">
        <v>62</v>
      </c>
      <c r="F73" s="249">
        <f>SUM(F69:F72)</f>
        <v>36580</v>
      </c>
      <c r="G73" s="249">
        <f aca="true" t="shared" si="15" ref="G73:L73">SUM(G69:G72)</f>
        <v>0</v>
      </c>
      <c r="H73" s="249">
        <f t="shared" si="15"/>
        <v>36580</v>
      </c>
      <c r="I73" s="249">
        <f t="shared" si="15"/>
        <v>0</v>
      </c>
      <c r="J73" s="249">
        <f t="shared" si="15"/>
        <v>0</v>
      </c>
      <c r="K73" s="249">
        <f t="shared" si="15"/>
        <v>0</v>
      </c>
      <c r="L73" s="249">
        <f t="shared" si="15"/>
        <v>36580</v>
      </c>
      <c r="M73" s="228"/>
      <c r="N73" s="262"/>
    </row>
    <row r="74" spans="1:14" s="263" customFormat="1" ht="37.5">
      <c r="A74" s="726"/>
      <c r="B74" s="728"/>
      <c r="C74" s="754" t="s">
        <v>325</v>
      </c>
      <c r="D74" s="754"/>
      <c r="E74" s="295" t="s">
        <v>324</v>
      </c>
      <c r="F74" s="266">
        <v>16095</v>
      </c>
      <c r="G74" s="249"/>
      <c r="H74" s="249">
        <f>F74</f>
        <v>16095</v>
      </c>
      <c r="I74" s="249"/>
      <c r="J74" s="249"/>
      <c r="K74" s="249"/>
      <c r="L74" s="249">
        <f>F74+K74</f>
        <v>16095</v>
      </c>
      <c r="M74" s="228" t="s">
        <v>21</v>
      </c>
      <c r="N74" s="262"/>
    </row>
    <row r="75" spans="1:14" s="263" customFormat="1" ht="18.75">
      <c r="A75" s="727"/>
      <c r="B75" s="729"/>
      <c r="C75" s="754"/>
      <c r="D75" s="754"/>
      <c r="E75" s="291" t="s">
        <v>323</v>
      </c>
      <c r="F75" s="249">
        <f>F74</f>
        <v>16095</v>
      </c>
      <c r="G75" s="249">
        <f aca="true" t="shared" si="16" ref="G75:L75">G74</f>
        <v>0</v>
      </c>
      <c r="H75" s="249">
        <f t="shared" si="16"/>
        <v>16095</v>
      </c>
      <c r="I75" s="249">
        <f t="shared" si="16"/>
        <v>0</v>
      </c>
      <c r="J75" s="249">
        <f t="shared" si="16"/>
        <v>0</v>
      </c>
      <c r="K75" s="249">
        <f t="shared" si="16"/>
        <v>0</v>
      </c>
      <c r="L75" s="249">
        <f t="shared" si="16"/>
        <v>16095</v>
      </c>
      <c r="M75" s="228"/>
      <c r="N75" s="262"/>
    </row>
    <row r="76" spans="1:14" s="263" customFormat="1" ht="55.5" customHeight="1">
      <c r="A76" s="726"/>
      <c r="B76" s="728"/>
      <c r="C76" s="750" t="s">
        <v>64</v>
      </c>
      <c r="D76" s="755"/>
      <c r="E76" s="281" t="s">
        <v>326</v>
      </c>
      <c r="F76" s="245">
        <v>-3000</v>
      </c>
      <c r="G76" s="250">
        <f>F76</f>
        <v>-3000</v>
      </c>
      <c r="H76" s="250"/>
      <c r="I76" s="250"/>
      <c r="J76" s="249"/>
      <c r="K76" s="249"/>
      <c r="L76" s="249">
        <f>F76+K76</f>
        <v>-3000</v>
      </c>
      <c r="M76" s="228" t="s">
        <v>223</v>
      </c>
      <c r="N76" s="262"/>
    </row>
    <row r="77" spans="1:14" s="263" customFormat="1" ht="93.75">
      <c r="A77" s="738"/>
      <c r="B77" s="739"/>
      <c r="C77" s="755"/>
      <c r="D77" s="755"/>
      <c r="E77" s="281" t="s">
        <v>327</v>
      </c>
      <c r="F77" s="245">
        <v>-45473</v>
      </c>
      <c r="G77" s="250">
        <f>F77</f>
        <v>-45473</v>
      </c>
      <c r="H77" s="250"/>
      <c r="I77" s="250"/>
      <c r="J77" s="249"/>
      <c r="K77" s="249"/>
      <c r="L77" s="249">
        <f>F77+K77</f>
        <v>-45473</v>
      </c>
      <c r="M77" s="228" t="s">
        <v>223</v>
      </c>
      <c r="N77" s="262"/>
    </row>
    <row r="78" spans="1:14" s="263" customFormat="1" ht="37.5">
      <c r="A78" s="738"/>
      <c r="B78" s="739"/>
      <c r="C78" s="755"/>
      <c r="D78" s="755"/>
      <c r="E78" s="295" t="s">
        <v>328</v>
      </c>
      <c r="F78" s="266">
        <v>7000</v>
      </c>
      <c r="G78" s="250"/>
      <c r="H78" s="250">
        <f>F78</f>
        <v>7000</v>
      </c>
      <c r="I78" s="250"/>
      <c r="J78" s="249"/>
      <c r="K78" s="249"/>
      <c r="L78" s="249">
        <f>F78+K78</f>
        <v>7000</v>
      </c>
      <c r="M78" s="228" t="s">
        <v>223</v>
      </c>
      <c r="N78" s="262"/>
    </row>
    <row r="79" spans="1:14" s="263" customFormat="1" ht="75">
      <c r="A79" s="738"/>
      <c r="B79" s="739"/>
      <c r="C79" s="755"/>
      <c r="D79" s="755"/>
      <c r="E79" s="295" t="s">
        <v>329</v>
      </c>
      <c r="F79" s="266">
        <v>118013</v>
      </c>
      <c r="G79" s="250"/>
      <c r="H79" s="250">
        <f>F79</f>
        <v>118013</v>
      </c>
      <c r="I79" s="250"/>
      <c r="J79" s="249"/>
      <c r="K79" s="249"/>
      <c r="L79" s="249">
        <f>F79+K79</f>
        <v>118013</v>
      </c>
      <c r="M79" s="228" t="s">
        <v>223</v>
      </c>
      <c r="N79" s="262"/>
    </row>
    <row r="80" spans="1:14" s="263" customFormat="1" ht="18.75">
      <c r="A80" s="727"/>
      <c r="B80" s="729"/>
      <c r="C80" s="755"/>
      <c r="D80" s="755"/>
      <c r="E80" s="291" t="s">
        <v>202</v>
      </c>
      <c r="F80" s="249">
        <f aca="true" t="shared" si="17" ref="F80:L80">SUM(F76:F79)</f>
        <v>76540</v>
      </c>
      <c r="G80" s="249">
        <f t="shared" si="17"/>
        <v>-48473</v>
      </c>
      <c r="H80" s="249">
        <f t="shared" si="17"/>
        <v>125013</v>
      </c>
      <c r="I80" s="249">
        <f t="shared" si="17"/>
        <v>0</v>
      </c>
      <c r="J80" s="249">
        <f t="shared" si="17"/>
        <v>0</v>
      </c>
      <c r="K80" s="249">
        <f t="shared" si="17"/>
        <v>0</v>
      </c>
      <c r="L80" s="249">
        <f t="shared" si="17"/>
        <v>76540</v>
      </c>
      <c r="M80" s="228"/>
      <c r="N80" s="262"/>
    </row>
    <row r="81" spans="1:14" s="263" customFormat="1" ht="18.75">
      <c r="A81" s="735" t="s">
        <v>63</v>
      </c>
      <c r="B81" s="725"/>
      <c r="C81" s="725"/>
      <c r="D81" s="471"/>
      <c r="E81" s="147"/>
      <c r="F81" s="249">
        <f aca="true" t="shared" si="18" ref="F81:L81">F42+F61+F66+F68+F80+F75+F73</f>
        <v>2755164</v>
      </c>
      <c r="G81" s="249">
        <f t="shared" si="18"/>
        <v>-48473</v>
      </c>
      <c r="H81" s="249">
        <f t="shared" si="18"/>
        <v>2803637</v>
      </c>
      <c r="I81" s="249">
        <f t="shared" si="18"/>
        <v>492.52099999999996</v>
      </c>
      <c r="J81" s="249">
        <f t="shared" si="18"/>
        <v>0</v>
      </c>
      <c r="K81" s="249">
        <f t="shared" si="18"/>
        <v>0</v>
      </c>
      <c r="L81" s="249">
        <f t="shared" si="18"/>
        <v>2755164</v>
      </c>
      <c r="M81" s="228"/>
      <c r="N81" s="262"/>
    </row>
    <row r="82" spans="1:14" s="189" customFormat="1" ht="18.75">
      <c r="A82" s="71"/>
      <c r="B82" s="72"/>
      <c r="C82" s="756" t="s">
        <v>22</v>
      </c>
      <c r="D82" s="757"/>
      <c r="E82" s="758"/>
      <c r="F82" s="251"/>
      <c r="G82" s="251"/>
      <c r="H82" s="251"/>
      <c r="I82" s="251"/>
      <c r="J82" s="251"/>
      <c r="K82" s="251"/>
      <c r="L82" s="249"/>
      <c r="M82" s="228"/>
      <c r="N82" s="211"/>
    </row>
    <row r="83" spans="1:14" s="189" customFormat="1" ht="93.75">
      <c r="A83" s="726"/>
      <c r="B83" s="728"/>
      <c r="C83" s="759" t="s">
        <v>58</v>
      </c>
      <c r="D83" s="520"/>
      <c r="E83" s="191" t="s">
        <v>332</v>
      </c>
      <c r="F83" s="251"/>
      <c r="G83" s="251"/>
      <c r="H83" s="251"/>
      <c r="I83" s="251"/>
      <c r="J83" s="251"/>
      <c r="K83" s="255">
        <v>199500</v>
      </c>
      <c r="L83" s="249">
        <f aca="true" t="shared" si="19" ref="L83:L98">K83</f>
        <v>199500</v>
      </c>
      <c r="M83" s="228" t="s">
        <v>21</v>
      </c>
      <c r="N83" s="211"/>
    </row>
    <row r="84" spans="1:14" s="189" customFormat="1" ht="168.75">
      <c r="A84" s="738"/>
      <c r="B84" s="739"/>
      <c r="C84" s="521"/>
      <c r="D84" s="522"/>
      <c r="E84" s="191" t="s">
        <v>333</v>
      </c>
      <c r="F84" s="251"/>
      <c r="G84" s="251"/>
      <c r="H84" s="251"/>
      <c r="I84" s="251"/>
      <c r="J84" s="251"/>
      <c r="K84" s="255">
        <v>49500</v>
      </c>
      <c r="L84" s="249">
        <f t="shared" si="19"/>
        <v>49500</v>
      </c>
      <c r="M84" s="228" t="s">
        <v>21</v>
      </c>
      <c r="N84" s="211"/>
    </row>
    <row r="85" spans="1:14" s="189" customFormat="1" ht="90.75" customHeight="1">
      <c r="A85" s="738"/>
      <c r="B85" s="739"/>
      <c r="C85" s="521"/>
      <c r="D85" s="522"/>
      <c r="E85" s="198" t="s">
        <v>359</v>
      </c>
      <c r="F85" s="251"/>
      <c r="G85" s="251"/>
      <c r="H85" s="251"/>
      <c r="I85" s="251"/>
      <c r="J85" s="251"/>
      <c r="K85" s="255">
        <v>120000</v>
      </c>
      <c r="L85" s="249">
        <f t="shared" si="19"/>
        <v>120000</v>
      </c>
      <c r="M85" s="228" t="s">
        <v>21</v>
      </c>
      <c r="N85" s="211"/>
    </row>
    <row r="86" spans="1:14" s="189" customFormat="1" ht="131.25">
      <c r="A86" s="738"/>
      <c r="B86" s="739"/>
      <c r="C86" s="521"/>
      <c r="D86" s="522"/>
      <c r="E86" s="191" t="s">
        <v>334</v>
      </c>
      <c r="F86" s="251"/>
      <c r="G86" s="251"/>
      <c r="H86" s="251"/>
      <c r="I86" s="251"/>
      <c r="J86" s="251"/>
      <c r="K86" s="255">
        <v>37500</v>
      </c>
      <c r="L86" s="249">
        <f t="shared" si="19"/>
        <v>37500</v>
      </c>
      <c r="M86" s="228" t="s">
        <v>21</v>
      </c>
      <c r="N86" s="211"/>
    </row>
    <row r="87" spans="1:14" s="189" customFormat="1" ht="116.25" customHeight="1">
      <c r="A87" s="738"/>
      <c r="B87" s="739"/>
      <c r="C87" s="521"/>
      <c r="D87" s="522"/>
      <c r="E87" s="212" t="s">
        <v>335</v>
      </c>
      <c r="F87" s="251"/>
      <c r="G87" s="251"/>
      <c r="H87" s="251"/>
      <c r="I87" s="251"/>
      <c r="J87" s="251"/>
      <c r="K87" s="253">
        <v>60000</v>
      </c>
      <c r="L87" s="249">
        <f t="shared" si="19"/>
        <v>60000</v>
      </c>
      <c r="M87" s="228" t="s">
        <v>21</v>
      </c>
      <c r="N87" s="211"/>
    </row>
    <row r="88" spans="1:14" s="189" customFormat="1" ht="131.25">
      <c r="A88" s="738"/>
      <c r="B88" s="739"/>
      <c r="C88" s="521"/>
      <c r="D88" s="522"/>
      <c r="E88" s="212" t="s">
        <v>336</v>
      </c>
      <c r="F88" s="251"/>
      <c r="G88" s="251"/>
      <c r="H88" s="251"/>
      <c r="I88" s="251"/>
      <c r="J88" s="251"/>
      <c r="K88" s="253">
        <v>50000</v>
      </c>
      <c r="L88" s="249">
        <f t="shared" si="19"/>
        <v>50000</v>
      </c>
      <c r="M88" s="228" t="s">
        <v>21</v>
      </c>
      <c r="N88" s="211"/>
    </row>
    <row r="89" spans="1:14" s="189" customFormat="1" ht="135" customHeight="1">
      <c r="A89" s="738"/>
      <c r="B89" s="739"/>
      <c r="C89" s="521"/>
      <c r="D89" s="522"/>
      <c r="E89" s="191" t="s">
        <v>337</v>
      </c>
      <c r="F89" s="251"/>
      <c r="G89" s="251"/>
      <c r="H89" s="251"/>
      <c r="I89" s="251"/>
      <c r="J89" s="251"/>
      <c r="K89" s="255">
        <v>129500</v>
      </c>
      <c r="L89" s="249">
        <f t="shared" si="19"/>
        <v>129500</v>
      </c>
      <c r="M89" s="228" t="s">
        <v>21</v>
      </c>
      <c r="N89" s="211"/>
    </row>
    <row r="90" spans="1:14" s="189" customFormat="1" ht="168.75">
      <c r="A90" s="738"/>
      <c r="B90" s="739"/>
      <c r="C90" s="521"/>
      <c r="D90" s="522"/>
      <c r="E90" s="191" t="s">
        <v>338</v>
      </c>
      <c r="F90" s="251"/>
      <c r="G90" s="251"/>
      <c r="H90" s="251"/>
      <c r="I90" s="251"/>
      <c r="J90" s="251"/>
      <c r="K90" s="255">
        <v>300000</v>
      </c>
      <c r="L90" s="249">
        <f t="shared" si="19"/>
        <v>300000</v>
      </c>
      <c r="M90" s="228" t="s">
        <v>21</v>
      </c>
      <c r="N90" s="211"/>
    </row>
    <row r="91" spans="1:14" s="189" customFormat="1" ht="150">
      <c r="A91" s="738"/>
      <c r="B91" s="739"/>
      <c r="C91" s="521"/>
      <c r="D91" s="522"/>
      <c r="E91" s="199" t="s">
        <v>339</v>
      </c>
      <c r="F91" s="251"/>
      <c r="G91" s="251"/>
      <c r="H91" s="251"/>
      <c r="I91" s="251"/>
      <c r="J91" s="251"/>
      <c r="K91" s="255">
        <v>400000</v>
      </c>
      <c r="L91" s="249">
        <f t="shared" si="19"/>
        <v>400000</v>
      </c>
      <c r="M91" s="228" t="s">
        <v>21</v>
      </c>
      <c r="N91" s="211"/>
    </row>
    <row r="92" spans="1:14" s="189" customFormat="1" ht="131.25">
      <c r="A92" s="738"/>
      <c r="B92" s="739"/>
      <c r="C92" s="521"/>
      <c r="D92" s="522"/>
      <c r="E92" s="199" t="s">
        <v>340</v>
      </c>
      <c r="F92" s="251"/>
      <c r="G92" s="251"/>
      <c r="H92" s="251"/>
      <c r="I92" s="251"/>
      <c r="J92" s="251"/>
      <c r="K92" s="255">
        <v>100000</v>
      </c>
      <c r="L92" s="249">
        <f t="shared" si="19"/>
        <v>100000</v>
      </c>
      <c r="M92" s="228" t="s">
        <v>21</v>
      </c>
      <c r="N92" s="211"/>
    </row>
    <row r="93" spans="1:14" s="189" customFormat="1" ht="150">
      <c r="A93" s="738"/>
      <c r="B93" s="739"/>
      <c r="C93" s="521"/>
      <c r="D93" s="522"/>
      <c r="E93" s="196" t="s">
        <v>341</v>
      </c>
      <c r="F93" s="251"/>
      <c r="G93" s="251"/>
      <c r="H93" s="251"/>
      <c r="I93" s="251"/>
      <c r="J93" s="251"/>
      <c r="K93" s="253">
        <v>122500</v>
      </c>
      <c r="L93" s="249">
        <f t="shared" si="19"/>
        <v>122500</v>
      </c>
      <c r="M93" s="228" t="s">
        <v>21</v>
      </c>
      <c r="N93" s="211"/>
    </row>
    <row r="94" spans="1:14" s="189" customFormat="1" ht="150">
      <c r="A94" s="738"/>
      <c r="B94" s="739"/>
      <c r="C94" s="521"/>
      <c r="D94" s="522"/>
      <c r="E94" s="196" t="s">
        <v>342</v>
      </c>
      <c r="F94" s="251"/>
      <c r="G94" s="251"/>
      <c r="H94" s="251"/>
      <c r="I94" s="251"/>
      <c r="J94" s="251"/>
      <c r="K94" s="253">
        <v>175000</v>
      </c>
      <c r="L94" s="249">
        <f t="shared" si="19"/>
        <v>175000</v>
      </c>
      <c r="M94" s="228" t="s">
        <v>21</v>
      </c>
      <c r="N94" s="211"/>
    </row>
    <row r="95" spans="1:14" s="189" customFormat="1" ht="56.25">
      <c r="A95" s="738"/>
      <c r="B95" s="739"/>
      <c r="C95" s="521"/>
      <c r="D95" s="522"/>
      <c r="E95" s="199" t="s">
        <v>343</v>
      </c>
      <c r="F95" s="251"/>
      <c r="G95" s="251"/>
      <c r="H95" s="251"/>
      <c r="I95" s="251"/>
      <c r="J95" s="251"/>
      <c r="K95" s="255">
        <v>100000</v>
      </c>
      <c r="L95" s="249">
        <f t="shared" si="19"/>
        <v>100000</v>
      </c>
      <c r="M95" s="228" t="s">
        <v>21</v>
      </c>
      <c r="N95" s="211"/>
    </row>
    <row r="96" spans="1:14" s="189" customFormat="1" ht="37.5">
      <c r="A96" s="738"/>
      <c r="B96" s="739"/>
      <c r="C96" s="521"/>
      <c r="D96" s="522"/>
      <c r="E96" s="199" t="s">
        <v>344</v>
      </c>
      <c r="F96" s="251"/>
      <c r="G96" s="251"/>
      <c r="H96" s="251"/>
      <c r="I96" s="251"/>
      <c r="J96" s="251"/>
      <c r="K96" s="255">
        <v>146893</v>
      </c>
      <c r="L96" s="249">
        <f t="shared" si="19"/>
        <v>146893</v>
      </c>
      <c r="M96" s="228" t="s">
        <v>21</v>
      </c>
      <c r="N96" s="211"/>
    </row>
    <row r="97" spans="1:14" s="189" customFormat="1" ht="168.75">
      <c r="A97" s="738"/>
      <c r="B97" s="739"/>
      <c r="C97" s="521"/>
      <c r="D97" s="522"/>
      <c r="E97" s="191" t="s">
        <v>345</v>
      </c>
      <c r="F97" s="251"/>
      <c r="G97" s="251"/>
      <c r="H97" s="251"/>
      <c r="I97" s="251"/>
      <c r="J97" s="251"/>
      <c r="K97" s="266">
        <v>660318</v>
      </c>
      <c r="L97" s="249">
        <f t="shared" si="19"/>
        <v>660318</v>
      </c>
      <c r="M97" s="228" t="s">
        <v>21</v>
      </c>
      <c r="N97" s="211"/>
    </row>
    <row r="98" spans="1:14" s="189" customFormat="1" ht="112.5">
      <c r="A98" s="738"/>
      <c r="B98" s="739"/>
      <c r="C98" s="521"/>
      <c r="D98" s="522"/>
      <c r="E98" s="261" t="s">
        <v>346</v>
      </c>
      <c r="F98" s="249"/>
      <c r="G98" s="249"/>
      <c r="H98" s="249"/>
      <c r="I98" s="249"/>
      <c r="J98" s="249"/>
      <c r="K98" s="245">
        <v>1410681</v>
      </c>
      <c r="L98" s="249">
        <f t="shared" si="19"/>
        <v>1410681</v>
      </c>
      <c r="M98" s="228" t="s">
        <v>21</v>
      </c>
      <c r="N98" s="211"/>
    </row>
    <row r="99" spans="1:14" s="263" customFormat="1" ht="75">
      <c r="A99" s="738"/>
      <c r="B99" s="739"/>
      <c r="C99" s="521"/>
      <c r="D99" s="522"/>
      <c r="E99" s="261" t="s">
        <v>367</v>
      </c>
      <c r="F99" s="249"/>
      <c r="G99" s="249"/>
      <c r="H99" s="249"/>
      <c r="I99" s="249"/>
      <c r="J99" s="249"/>
      <c r="K99" s="245">
        <v>3254</v>
      </c>
      <c r="L99" s="249">
        <v>3254</v>
      </c>
      <c r="M99" s="228" t="s">
        <v>21</v>
      </c>
      <c r="N99" s="262"/>
    </row>
    <row r="100" spans="1:14" s="189" customFormat="1" ht="18.75">
      <c r="A100" s="727"/>
      <c r="B100" s="729"/>
      <c r="C100" s="523"/>
      <c r="D100" s="524"/>
      <c r="E100" s="202" t="s">
        <v>213</v>
      </c>
      <c r="F100" s="251"/>
      <c r="G100" s="251"/>
      <c r="H100" s="251"/>
      <c r="I100" s="251"/>
      <c r="J100" s="251"/>
      <c r="K100" s="249">
        <f>SUM(K83:K99)</f>
        <v>4064646</v>
      </c>
      <c r="L100" s="249">
        <f>SUM(L83:L99)</f>
        <v>4064646</v>
      </c>
      <c r="M100" s="228"/>
      <c r="N100" s="211"/>
    </row>
    <row r="101" spans="1:14" s="189" customFormat="1" ht="83.25" customHeight="1">
      <c r="A101" s="726"/>
      <c r="B101" s="728"/>
      <c r="C101" s="760" t="s">
        <v>307</v>
      </c>
      <c r="D101" s="761"/>
      <c r="E101" s="191" t="s">
        <v>347</v>
      </c>
      <c r="F101" s="248"/>
      <c r="G101" s="248"/>
      <c r="H101" s="248"/>
      <c r="I101" s="248"/>
      <c r="J101" s="251"/>
      <c r="K101" s="252">
        <v>15200</v>
      </c>
      <c r="L101" s="249">
        <f>K101</f>
        <v>15200</v>
      </c>
      <c r="M101" s="228" t="s">
        <v>21</v>
      </c>
      <c r="N101" s="211"/>
    </row>
    <row r="102" spans="1:14" s="189" customFormat="1" ht="18.75">
      <c r="A102" s="727"/>
      <c r="B102" s="729"/>
      <c r="C102" s="756"/>
      <c r="D102" s="517"/>
      <c r="E102" s="201" t="s">
        <v>348</v>
      </c>
      <c r="F102" s="244"/>
      <c r="G102" s="244"/>
      <c r="H102" s="244"/>
      <c r="I102" s="248"/>
      <c r="J102" s="251"/>
      <c r="K102" s="251">
        <f>K101</f>
        <v>15200</v>
      </c>
      <c r="L102" s="251">
        <f>L101</f>
        <v>15200</v>
      </c>
      <c r="M102" s="228"/>
      <c r="N102" s="211"/>
    </row>
    <row r="103" spans="1:14" s="189" customFormat="1" ht="18.75">
      <c r="A103" s="726"/>
      <c r="B103" s="728"/>
      <c r="C103" s="762" t="s">
        <v>316</v>
      </c>
      <c r="D103" s="763"/>
      <c r="E103" s="200" t="s">
        <v>350</v>
      </c>
      <c r="F103" s="248"/>
      <c r="G103" s="248"/>
      <c r="H103" s="248"/>
      <c r="I103" s="248"/>
      <c r="J103" s="251"/>
      <c r="K103" s="252">
        <v>8700</v>
      </c>
      <c r="L103" s="249">
        <f>K103</f>
        <v>8700</v>
      </c>
      <c r="M103" s="228" t="s">
        <v>21</v>
      </c>
      <c r="N103" s="211"/>
    </row>
    <row r="104" spans="1:14" s="189" customFormat="1" ht="18.75">
      <c r="A104" s="738"/>
      <c r="B104" s="739"/>
      <c r="C104" s="764"/>
      <c r="D104" s="765"/>
      <c r="E104" s="200" t="s">
        <v>351</v>
      </c>
      <c r="F104" s="248"/>
      <c r="G104" s="248"/>
      <c r="H104" s="248"/>
      <c r="I104" s="248"/>
      <c r="J104" s="251"/>
      <c r="K104" s="252">
        <v>9200</v>
      </c>
      <c r="L104" s="249">
        <f>K104</f>
        <v>9200</v>
      </c>
      <c r="M104" s="228" t="s">
        <v>21</v>
      </c>
      <c r="N104" s="211"/>
    </row>
    <row r="105" spans="1:14" s="189" customFormat="1" ht="18.75">
      <c r="A105" s="727"/>
      <c r="B105" s="729"/>
      <c r="C105" s="756"/>
      <c r="D105" s="517"/>
      <c r="E105" s="201" t="s">
        <v>349</v>
      </c>
      <c r="F105" s="244"/>
      <c r="G105" s="244"/>
      <c r="H105" s="244"/>
      <c r="I105" s="248"/>
      <c r="J105" s="251"/>
      <c r="K105" s="251">
        <f>K104+K103</f>
        <v>17900</v>
      </c>
      <c r="L105" s="251">
        <f>L104+L103</f>
        <v>17900</v>
      </c>
      <c r="M105" s="228"/>
      <c r="N105" s="211"/>
    </row>
    <row r="106" spans="1:14" s="189" customFormat="1" ht="37.5">
      <c r="A106" s="726"/>
      <c r="B106" s="728"/>
      <c r="C106" s="762" t="s">
        <v>64</v>
      </c>
      <c r="D106" s="763"/>
      <c r="E106" s="191" t="s">
        <v>352</v>
      </c>
      <c r="F106" s="253"/>
      <c r="G106" s="248"/>
      <c r="H106" s="248"/>
      <c r="I106" s="248"/>
      <c r="J106" s="251"/>
      <c r="K106" s="255">
        <v>27920</v>
      </c>
      <c r="L106" s="249">
        <f>K106+F106</f>
        <v>27920</v>
      </c>
      <c r="M106" s="228" t="s">
        <v>223</v>
      </c>
      <c r="N106" s="211"/>
    </row>
    <row r="107" spans="1:14" s="189" customFormat="1" ht="37.5">
      <c r="A107" s="738"/>
      <c r="B107" s="739"/>
      <c r="C107" s="764"/>
      <c r="D107" s="765"/>
      <c r="E107" s="191" t="s">
        <v>353</v>
      </c>
      <c r="F107" s="253"/>
      <c r="G107" s="251"/>
      <c r="H107" s="251"/>
      <c r="I107" s="251"/>
      <c r="J107" s="251"/>
      <c r="K107" s="255">
        <v>17553</v>
      </c>
      <c r="L107" s="249">
        <f aca="true" t="shared" si="20" ref="L107:L112">K107</f>
        <v>17553</v>
      </c>
      <c r="M107" s="228" t="s">
        <v>223</v>
      </c>
      <c r="N107" s="211"/>
    </row>
    <row r="108" spans="1:14" s="189" customFormat="1" ht="58.5" customHeight="1">
      <c r="A108" s="738"/>
      <c r="B108" s="739"/>
      <c r="C108" s="764"/>
      <c r="D108" s="765"/>
      <c r="E108" s="199" t="s">
        <v>354</v>
      </c>
      <c r="F108" s="255"/>
      <c r="G108" s="251"/>
      <c r="H108" s="251"/>
      <c r="I108" s="251"/>
      <c r="J108" s="251"/>
      <c r="K108" s="255">
        <v>-12000</v>
      </c>
      <c r="L108" s="249">
        <f t="shared" si="20"/>
        <v>-12000</v>
      </c>
      <c r="M108" s="228" t="s">
        <v>223</v>
      </c>
      <c r="N108" s="211"/>
    </row>
    <row r="109" spans="1:14" s="189" customFormat="1" ht="93.75">
      <c r="A109" s="738"/>
      <c r="B109" s="739"/>
      <c r="C109" s="764"/>
      <c r="D109" s="765"/>
      <c r="E109" s="199" t="s">
        <v>355</v>
      </c>
      <c r="F109" s="251"/>
      <c r="G109" s="251"/>
      <c r="H109" s="251"/>
      <c r="I109" s="251"/>
      <c r="J109" s="251"/>
      <c r="K109" s="255">
        <v>8000</v>
      </c>
      <c r="L109" s="249">
        <f t="shared" si="20"/>
        <v>8000</v>
      </c>
      <c r="M109" s="228" t="s">
        <v>223</v>
      </c>
      <c r="N109" s="211"/>
    </row>
    <row r="110" spans="1:14" s="189" customFormat="1" ht="116.25" customHeight="1">
      <c r="A110" s="738"/>
      <c r="B110" s="739"/>
      <c r="C110" s="764"/>
      <c r="D110" s="765"/>
      <c r="E110" s="191" t="s">
        <v>360</v>
      </c>
      <c r="F110" s="251"/>
      <c r="G110" s="251"/>
      <c r="H110" s="251"/>
      <c r="I110" s="251"/>
      <c r="J110" s="251"/>
      <c r="K110" s="255">
        <v>215155</v>
      </c>
      <c r="L110" s="249">
        <f t="shared" si="20"/>
        <v>215155</v>
      </c>
      <c r="M110" s="228" t="s">
        <v>223</v>
      </c>
      <c r="N110" s="211"/>
    </row>
    <row r="111" spans="1:14" s="189" customFormat="1" ht="56.25">
      <c r="A111" s="738"/>
      <c r="B111" s="739"/>
      <c r="C111" s="764"/>
      <c r="D111" s="765"/>
      <c r="E111" s="191" t="s">
        <v>356</v>
      </c>
      <c r="F111" s="251"/>
      <c r="G111" s="251"/>
      <c r="H111" s="251"/>
      <c r="I111" s="251"/>
      <c r="J111" s="251"/>
      <c r="K111" s="255">
        <v>289615</v>
      </c>
      <c r="L111" s="249">
        <f t="shared" si="20"/>
        <v>289615</v>
      </c>
      <c r="M111" s="228" t="s">
        <v>223</v>
      </c>
      <c r="N111" s="211"/>
    </row>
    <row r="112" spans="1:14" s="189" customFormat="1" ht="93" customHeight="1">
      <c r="A112" s="738"/>
      <c r="B112" s="739"/>
      <c r="C112" s="764"/>
      <c r="D112" s="765"/>
      <c r="E112" s="200" t="s">
        <v>357</v>
      </c>
      <c r="F112" s="251"/>
      <c r="G112" s="251"/>
      <c r="H112" s="251"/>
      <c r="I112" s="251"/>
      <c r="J112" s="251"/>
      <c r="K112" s="253">
        <f>-622783</f>
        <v>-622783</v>
      </c>
      <c r="L112" s="249">
        <f t="shared" si="20"/>
        <v>-622783</v>
      </c>
      <c r="M112" s="228" t="s">
        <v>223</v>
      </c>
      <c r="N112" s="211"/>
    </row>
    <row r="113" spans="1:14" s="189" customFormat="1" ht="18.75">
      <c r="A113" s="727"/>
      <c r="B113" s="729"/>
      <c r="C113" s="766"/>
      <c r="D113" s="767"/>
      <c r="E113" s="202" t="s">
        <v>202</v>
      </c>
      <c r="F113" s="251"/>
      <c r="G113" s="251"/>
      <c r="H113" s="251"/>
      <c r="I113" s="251"/>
      <c r="J113" s="251"/>
      <c r="K113" s="251">
        <f>SUM(K106:K112)</f>
        <v>-76540</v>
      </c>
      <c r="L113" s="249">
        <f>SUM(L106:L112)</f>
        <v>-76540</v>
      </c>
      <c r="M113" s="228"/>
      <c r="N113" s="211"/>
    </row>
    <row r="114" spans="1:14" s="189" customFormat="1" ht="18.75">
      <c r="A114" s="71"/>
      <c r="B114" s="72"/>
      <c r="C114" s="756" t="s">
        <v>24</v>
      </c>
      <c r="D114" s="758"/>
      <c r="E114" s="94"/>
      <c r="F114" s="251"/>
      <c r="G114" s="251"/>
      <c r="H114" s="251"/>
      <c r="I114" s="251"/>
      <c r="J114" s="251"/>
      <c r="K114" s="251">
        <f>K100+K105+K113+K102</f>
        <v>4021206</v>
      </c>
      <c r="L114" s="251">
        <f>L100+L105+L113+L102</f>
        <v>4021206</v>
      </c>
      <c r="M114" s="228"/>
      <c r="N114" s="211"/>
    </row>
    <row r="115" spans="1:14" s="189" customFormat="1" ht="18.75">
      <c r="A115" s="768" t="s">
        <v>65</v>
      </c>
      <c r="B115" s="757"/>
      <c r="C115" s="757"/>
      <c r="D115" s="757"/>
      <c r="E115" s="758"/>
      <c r="F115" s="251">
        <f aca="true" t="shared" si="21" ref="F115:L115">F81+F114</f>
        <v>2755164</v>
      </c>
      <c r="G115" s="251">
        <f t="shared" si="21"/>
        <v>-48473</v>
      </c>
      <c r="H115" s="251">
        <f t="shared" si="21"/>
        <v>2803637</v>
      </c>
      <c r="I115" s="251">
        <f t="shared" si="21"/>
        <v>492.52099999999996</v>
      </c>
      <c r="J115" s="251">
        <f t="shared" si="21"/>
        <v>0</v>
      </c>
      <c r="K115" s="251">
        <f t="shared" si="21"/>
        <v>4021206</v>
      </c>
      <c r="L115" s="249">
        <f t="shared" si="21"/>
        <v>6776370</v>
      </c>
      <c r="M115" s="228"/>
      <c r="N115" s="211"/>
    </row>
    <row r="116" spans="1:13" ht="19.5" thickBot="1">
      <c r="A116" s="481" t="s">
        <v>18</v>
      </c>
      <c r="B116" s="482"/>
      <c r="C116" s="482"/>
      <c r="D116" s="482"/>
      <c r="E116" s="483"/>
      <c r="F116" s="256">
        <f aca="true" t="shared" si="22" ref="F116:K116">F37+F115</f>
        <v>2919276</v>
      </c>
      <c r="G116" s="256">
        <f t="shared" si="22"/>
        <v>-48473</v>
      </c>
      <c r="H116" s="256">
        <f t="shared" si="22"/>
        <v>2967749</v>
      </c>
      <c r="I116" s="256">
        <f t="shared" si="22"/>
        <v>492.52099999999996</v>
      </c>
      <c r="J116" s="256">
        <f t="shared" si="22"/>
        <v>0</v>
      </c>
      <c r="K116" s="256">
        <f t="shared" si="22"/>
        <v>2866306</v>
      </c>
      <c r="L116" s="257">
        <f>L115+L37</f>
        <v>5785582</v>
      </c>
      <c r="M116" s="229"/>
    </row>
    <row r="117" spans="1:14" ht="18.75">
      <c r="A117" s="213"/>
      <c r="B117" s="466"/>
      <c r="C117" s="484"/>
      <c r="D117" s="484"/>
      <c r="E117" s="484"/>
      <c r="F117" s="485"/>
      <c r="G117" s="192"/>
      <c r="H117" s="192"/>
      <c r="I117" s="193"/>
      <c r="J117" s="193"/>
      <c r="K117" s="242"/>
      <c r="L117" s="219">
        <f>L115-L116</f>
        <v>990788</v>
      </c>
      <c r="M117" s="230">
        <f>M118+L118</f>
        <v>6776370</v>
      </c>
      <c r="N117" s="47" t="s">
        <v>362</v>
      </c>
    </row>
    <row r="118" spans="1:15" ht="18.75">
      <c r="A118" s="213"/>
      <c r="B118" s="486" t="s">
        <v>369</v>
      </c>
      <c r="C118" s="769"/>
      <c r="D118" s="769"/>
      <c r="E118" s="769"/>
      <c r="F118" s="770"/>
      <c r="G118" s="770"/>
      <c r="H118" s="770"/>
      <c r="I118" s="770"/>
      <c r="J118" s="770"/>
      <c r="K118" s="194"/>
      <c r="L118" s="220"/>
      <c r="M118" s="259">
        <f>L115</f>
        <v>6776370</v>
      </c>
      <c r="N118" s="188">
        <v>31289544</v>
      </c>
      <c r="O118" s="187">
        <f>M118+N118</f>
        <v>38065914</v>
      </c>
    </row>
    <row r="119" spans="1:15" ht="18.75" customHeight="1">
      <c r="A119" s="51"/>
      <c r="B119" s="486" t="s">
        <v>368</v>
      </c>
      <c r="C119" s="486"/>
      <c r="D119" s="486"/>
      <c r="E119" s="486"/>
      <c r="F119" s="486"/>
      <c r="G119" s="486"/>
      <c r="H119" s="486"/>
      <c r="I119" s="486"/>
      <c r="J119" s="486"/>
      <c r="K119" s="486"/>
      <c r="L119" s="265" t="e">
        <f>L19+#REF!+L20+L21+L23+L26+L28+L31+#REF!+#REF!+#REF!+#REF!+#REF!+#REF!+#REF!</f>
        <v>#REF!</v>
      </c>
      <c r="M119" s="260" t="e">
        <f>#REF!+#REF!+#REF!+L22+#REF!+L33+L34</f>
        <v>#REF!</v>
      </c>
      <c r="N119" s="188"/>
      <c r="O119" s="187">
        <v>40000000</v>
      </c>
    </row>
    <row r="120" spans="1:15" ht="42.75" customHeight="1">
      <c r="A120" s="51"/>
      <c r="B120" s="476" t="s">
        <v>361</v>
      </c>
      <c r="C120" s="463"/>
      <c r="D120" s="463"/>
      <c r="E120" s="463"/>
      <c r="F120" s="463"/>
      <c r="G120" s="463"/>
      <c r="H120" s="463"/>
      <c r="I120" s="463"/>
      <c r="J120" s="463"/>
      <c r="K120" s="463"/>
      <c r="L120" s="221"/>
      <c r="M120" s="260">
        <f>L112+L108+L77+L76</f>
        <v>-683256</v>
      </c>
      <c r="N120" s="188"/>
      <c r="O120" s="187">
        <f>O118-O119</f>
        <v>-1934086</v>
      </c>
    </row>
    <row r="121" spans="1:15" ht="18.75">
      <c r="A121" s="51"/>
      <c r="B121" s="161"/>
      <c r="C121" s="190"/>
      <c r="D121" s="190"/>
      <c r="E121" s="190"/>
      <c r="F121" s="190"/>
      <c r="G121" s="190"/>
      <c r="H121" s="190"/>
      <c r="I121" s="190"/>
      <c r="J121" s="190"/>
      <c r="K121" s="195"/>
      <c r="L121" s="221"/>
      <c r="M121" s="260"/>
      <c r="N121" s="188"/>
      <c r="O121" s="187"/>
    </row>
    <row r="122" spans="1:15" ht="18.75">
      <c r="A122" s="51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31"/>
      <c r="N122" s="188"/>
      <c r="O122" s="187"/>
    </row>
    <row r="123" spans="1:15" ht="23.25">
      <c r="A123" s="189"/>
      <c r="B123" s="468" t="s">
        <v>25</v>
      </c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232"/>
      <c r="N123" s="187"/>
      <c r="O123" s="187"/>
    </row>
    <row r="124" spans="1:15" ht="18.75">
      <c r="A124" s="53"/>
      <c r="B124" s="476"/>
      <c r="C124" s="477"/>
      <c r="D124" s="477"/>
      <c r="E124" s="477"/>
      <c r="F124" s="477"/>
      <c r="G124" s="477"/>
      <c r="H124" s="477"/>
      <c r="I124" s="477"/>
      <c r="J124" s="477"/>
      <c r="K124" s="477"/>
      <c r="L124" s="477"/>
      <c r="M124" s="477"/>
      <c r="N124" s="187"/>
      <c r="O124" s="187"/>
    </row>
    <row r="125" spans="1:13" ht="18.75">
      <c r="A125" s="53"/>
      <c r="B125" s="476"/>
      <c r="C125" s="478"/>
      <c r="D125" s="478"/>
      <c r="E125" s="478"/>
      <c r="F125" s="478"/>
      <c r="G125" s="478"/>
      <c r="H125" s="478"/>
      <c r="I125" s="478"/>
      <c r="J125" s="478"/>
      <c r="K125" s="478"/>
      <c r="L125" s="478"/>
      <c r="M125" s="233"/>
    </row>
    <row r="126" spans="2:13" ht="18.75">
      <c r="B126" s="479"/>
      <c r="C126" s="480"/>
      <c r="D126" s="480"/>
      <c r="E126" s="480"/>
      <c r="F126" s="480"/>
      <c r="G126" s="480"/>
      <c r="H126" s="480"/>
      <c r="I126" s="480"/>
      <c r="J126" s="480"/>
      <c r="K126" s="480"/>
      <c r="L126" s="222"/>
      <c r="M126" s="234"/>
    </row>
    <row r="127" spans="1:13" ht="18.75">
      <c r="A127" s="53"/>
      <c r="B127" s="214"/>
      <c r="C127" s="53"/>
      <c r="D127" s="53"/>
      <c r="E127" s="53"/>
      <c r="F127" s="215"/>
      <c r="G127" s="215"/>
      <c r="H127" s="215"/>
      <c r="I127" s="215"/>
      <c r="J127" s="215"/>
      <c r="K127" s="215"/>
      <c r="L127" s="222"/>
      <c r="M127" s="234"/>
    </row>
    <row r="128" spans="1:13" ht="18.75">
      <c r="A128" s="53"/>
      <c r="B128" s="214"/>
      <c r="C128" s="53"/>
      <c r="D128" s="53"/>
      <c r="E128" s="53"/>
      <c r="F128" s="215"/>
      <c r="G128" s="215"/>
      <c r="H128" s="215"/>
      <c r="I128" s="215"/>
      <c r="J128" s="215"/>
      <c r="K128" s="215"/>
      <c r="L128" s="222"/>
      <c r="M128" s="234"/>
    </row>
  </sheetData>
  <sheetProtection/>
  <mergeCells count="86">
    <mergeCell ref="B120:K120"/>
    <mergeCell ref="B123:L123"/>
    <mergeCell ref="B124:M124"/>
    <mergeCell ref="B125:L125"/>
    <mergeCell ref="B126:K126"/>
    <mergeCell ref="C114:D114"/>
    <mergeCell ref="A115:E115"/>
    <mergeCell ref="A116:E116"/>
    <mergeCell ref="B117:F117"/>
    <mergeCell ref="B118:J118"/>
    <mergeCell ref="B119:K119"/>
    <mergeCell ref="A103:A105"/>
    <mergeCell ref="B103:B105"/>
    <mergeCell ref="C103:D104"/>
    <mergeCell ref="C105:D105"/>
    <mergeCell ref="A106:A113"/>
    <mergeCell ref="B106:B113"/>
    <mergeCell ref="C106:D113"/>
    <mergeCell ref="A81:D81"/>
    <mergeCell ref="C82:E82"/>
    <mergeCell ref="A83:A100"/>
    <mergeCell ref="B83:B100"/>
    <mergeCell ref="C83:D100"/>
    <mergeCell ref="A101:A102"/>
    <mergeCell ref="B101:B102"/>
    <mergeCell ref="C101:D101"/>
    <mergeCell ref="C102:D102"/>
    <mergeCell ref="A74:A75"/>
    <mergeCell ref="B74:B75"/>
    <mergeCell ref="C74:D75"/>
    <mergeCell ref="A76:A80"/>
    <mergeCell ref="B76:B80"/>
    <mergeCell ref="C76:D80"/>
    <mergeCell ref="A67:A68"/>
    <mergeCell ref="B67:B68"/>
    <mergeCell ref="C67:D68"/>
    <mergeCell ref="A69:A73"/>
    <mergeCell ref="B69:B73"/>
    <mergeCell ref="C69:D73"/>
    <mergeCell ref="A43:A61"/>
    <mergeCell ref="B43:B61"/>
    <mergeCell ref="C43:D61"/>
    <mergeCell ref="A62:A66"/>
    <mergeCell ref="B62:B66"/>
    <mergeCell ref="C62:D66"/>
    <mergeCell ref="C36:D36"/>
    <mergeCell ref="A37:E37"/>
    <mergeCell ref="C38:D38"/>
    <mergeCell ref="C39:E39"/>
    <mergeCell ref="A40:A42"/>
    <mergeCell ref="B40:B42"/>
    <mergeCell ref="C40:D42"/>
    <mergeCell ref="C29:D29"/>
    <mergeCell ref="C30:E30"/>
    <mergeCell ref="A31:A32"/>
    <mergeCell ref="B31:B32"/>
    <mergeCell ref="C31:D32"/>
    <mergeCell ref="C33:D35"/>
    <mergeCell ref="A25:A26"/>
    <mergeCell ref="B25:B26"/>
    <mergeCell ref="C25:D26"/>
    <mergeCell ref="A27:A28"/>
    <mergeCell ref="B27:B28"/>
    <mergeCell ref="C27:D28"/>
    <mergeCell ref="A13:A19"/>
    <mergeCell ref="B13:B19"/>
    <mergeCell ref="C13:D19"/>
    <mergeCell ref="A20:A24"/>
    <mergeCell ref="B20:B24"/>
    <mergeCell ref="C20:D24"/>
    <mergeCell ref="I8:J8"/>
    <mergeCell ref="K8:K9"/>
    <mergeCell ref="L8:L9"/>
    <mergeCell ref="M8:M9"/>
    <mergeCell ref="C10:D10"/>
    <mergeCell ref="C12:E12"/>
    <mergeCell ref="K2:M3"/>
    <mergeCell ref="A4:M4"/>
    <mergeCell ref="A5:M5"/>
    <mergeCell ref="A6:M6"/>
    <mergeCell ref="A8:A9"/>
    <mergeCell ref="B8:B9"/>
    <mergeCell ref="C8:D9"/>
    <mergeCell ref="E8:E9"/>
    <mergeCell ref="F8:F9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9"/>
  <sheetViews>
    <sheetView zoomScalePageLayoutView="0" workbookViewId="0" topLeftCell="B7">
      <selection activeCell="D14" sqref="D14:F14"/>
    </sheetView>
  </sheetViews>
  <sheetFormatPr defaultColWidth="9.00390625" defaultRowHeight="12.75"/>
  <cols>
    <col min="1" max="1" width="0" style="0" hidden="1" customWidth="1"/>
    <col min="3" max="4" width="13.00390625" style="0" customWidth="1"/>
    <col min="5" max="5" width="11.125" style="0" customWidth="1"/>
    <col min="6" max="6" width="12.125" style="0" customWidth="1"/>
    <col min="7" max="8" width="12.75390625" style="0" customWidth="1"/>
    <col min="9" max="9" width="12.25390625" style="0" customWidth="1"/>
    <col min="10" max="10" width="14.75390625" style="0" customWidth="1"/>
    <col min="11" max="11" width="10.375" style="0" customWidth="1"/>
    <col min="12" max="12" width="0" style="0" hidden="1" customWidth="1"/>
    <col min="13" max="13" width="11.75390625" style="0" bestFit="1" customWidth="1"/>
  </cols>
  <sheetData>
    <row r="2" spans="2:11" ht="38.25">
      <c r="B2" s="2"/>
      <c r="C2" s="82" t="s">
        <v>39</v>
      </c>
      <c r="D2" s="80" t="s">
        <v>30</v>
      </c>
      <c r="E2" s="80" t="s">
        <v>31</v>
      </c>
      <c r="F2" s="3" t="s">
        <v>37</v>
      </c>
      <c r="G2" s="82" t="s">
        <v>29</v>
      </c>
      <c r="H2" s="80" t="s">
        <v>30</v>
      </c>
      <c r="I2" s="80" t="s">
        <v>31</v>
      </c>
      <c r="J2" s="80" t="s">
        <v>37</v>
      </c>
      <c r="K2" s="80" t="s">
        <v>41</v>
      </c>
    </row>
    <row r="3" spans="2:11" ht="12.75">
      <c r="B3" s="3" t="s">
        <v>27</v>
      </c>
      <c r="C3" s="81">
        <v>187446</v>
      </c>
      <c r="D3" s="81">
        <v>187446</v>
      </c>
      <c r="E3" s="81"/>
      <c r="F3" s="81"/>
      <c r="G3" s="81"/>
      <c r="H3" s="81"/>
      <c r="I3" s="81"/>
      <c r="J3" s="2"/>
      <c r="K3" s="2"/>
    </row>
    <row r="4" spans="2:11" ht="12.75">
      <c r="B4" s="3" t="s">
        <v>28</v>
      </c>
      <c r="C4" s="81">
        <v>588995.51</v>
      </c>
      <c r="D4" s="81">
        <v>27647</v>
      </c>
      <c r="E4" s="81">
        <v>534016.57</v>
      </c>
      <c r="F4" s="81">
        <v>27331.94</v>
      </c>
      <c r="G4" s="81">
        <v>-883175.51</v>
      </c>
      <c r="H4" s="81">
        <v>-883175.51</v>
      </c>
      <c r="I4" s="81"/>
      <c r="J4" s="2"/>
      <c r="K4" s="2"/>
    </row>
    <row r="5" spans="2:11" ht="12.75">
      <c r="B5" s="3" t="s">
        <v>50</v>
      </c>
      <c r="C5" s="81">
        <v>102000</v>
      </c>
      <c r="D5" s="81">
        <v>102000</v>
      </c>
      <c r="E5" s="81"/>
      <c r="F5" s="81"/>
      <c r="G5" s="81"/>
      <c r="H5" s="81"/>
      <c r="I5" s="81"/>
      <c r="J5" s="2"/>
      <c r="K5" s="2"/>
    </row>
    <row r="6" spans="2:11" ht="12.75">
      <c r="B6" s="3" t="s">
        <v>32</v>
      </c>
      <c r="C6" s="81"/>
      <c r="D6" s="81"/>
      <c r="E6" s="81"/>
      <c r="F6" s="81"/>
      <c r="G6" s="81">
        <v>-700000</v>
      </c>
      <c r="H6" s="81">
        <v>-700000</v>
      </c>
      <c r="I6" s="81"/>
      <c r="J6" s="2"/>
      <c r="K6" s="2"/>
    </row>
    <row r="7" spans="2:11" ht="12.75">
      <c r="B7" s="3" t="s">
        <v>33</v>
      </c>
      <c r="C7" s="81">
        <v>291140</v>
      </c>
      <c r="D7" s="81">
        <v>291140</v>
      </c>
      <c r="E7" s="81"/>
      <c r="F7" s="81"/>
      <c r="G7" s="81"/>
      <c r="H7" s="81"/>
      <c r="I7" s="81"/>
      <c r="J7" s="2"/>
      <c r="K7" s="2"/>
    </row>
    <row r="8" spans="2:11" ht="12.75">
      <c r="B8" s="3" t="s">
        <v>34</v>
      </c>
      <c r="C8" s="81">
        <v>927886</v>
      </c>
      <c r="D8" s="81">
        <v>927886</v>
      </c>
      <c r="E8" s="81"/>
      <c r="F8" s="81"/>
      <c r="G8" s="81">
        <v>-39261</v>
      </c>
      <c r="H8" s="81">
        <v>-39261</v>
      </c>
      <c r="I8" s="81"/>
      <c r="J8" s="2"/>
      <c r="K8" s="2"/>
    </row>
    <row r="9" spans="2:11" ht="12.75">
      <c r="B9" s="3" t="s">
        <v>35</v>
      </c>
      <c r="C9" s="81">
        <v>888870</v>
      </c>
      <c r="D9" s="81">
        <v>888870</v>
      </c>
      <c r="E9" s="81"/>
      <c r="F9" s="81"/>
      <c r="G9" s="81"/>
      <c r="H9" s="81"/>
      <c r="I9" s="81"/>
      <c r="J9" s="2"/>
      <c r="K9" s="2"/>
    </row>
    <row r="10" spans="2:11" ht="12.75">
      <c r="B10" s="3" t="s">
        <v>36</v>
      </c>
      <c r="C10" s="81"/>
      <c r="D10" s="81"/>
      <c r="E10" s="81"/>
      <c r="F10" s="81"/>
      <c r="G10" s="81">
        <v>-27331.94</v>
      </c>
      <c r="H10" s="81"/>
      <c r="I10" s="81"/>
      <c r="J10" s="2">
        <v>-27331.94</v>
      </c>
      <c r="K10" s="2"/>
    </row>
    <row r="11" spans="2:11" ht="12.75">
      <c r="B11" s="3" t="s">
        <v>38</v>
      </c>
      <c r="C11" s="81"/>
      <c r="D11" s="81"/>
      <c r="E11" s="81"/>
      <c r="F11" s="81"/>
      <c r="G11" s="81">
        <v>-19716.57</v>
      </c>
      <c r="H11" s="81"/>
      <c r="I11" s="81">
        <v>-19716.57</v>
      </c>
      <c r="J11" s="2"/>
      <c r="K11" s="2"/>
    </row>
    <row r="12" spans="2:11" ht="12.75">
      <c r="B12" s="3" t="s">
        <v>40</v>
      </c>
      <c r="C12" s="81"/>
      <c r="D12" s="81"/>
      <c r="E12" s="81"/>
      <c r="F12" s="81"/>
      <c r="G12" s="81">
        <v>-43204.53</v>
      </c>
      <c r="H12" s="81"/>
      <c r="I12" s="81"/>
      <c r="J12" s="2"/>
      <c r="K12" s="2">
        <v>-43204.53</v>
      </c>
    </row>
    <row r="13" spans="2:11" ht="12.75">
      <c r="B13" s="3" t="s">
        <v>42</v>
      </c>
      <c r="C13" s="81">
        <v>185280</v>
      </c>
      <c r="D13" s="81">
        <v>185280</v>
      </c>
      <c r="E13" s="81"/>
      <c r="F13" s="81"/>
      <c r="G13" s="81">
        <v>-358546.18</v>
      </c>
      <c r="H13" s="81">
        <v>-358546.18</v>
      </c>
      <c r="I13" s="81"/>
      <c r="J13" s="2"/>
      <c r="K13" s="2"/>
    </row>
    <row r="14" spans="2:13" ht="12.75">
      <c r="B14" s="3"/>
      <c r="C14" s="83">
        <f>SUM(C3:C13)</f>
        <v>3171617.51</v>
      </c>
      <c r="D14" s="83">
        <f aca="true" t="shared" si="0" ref="D14:K14">SUM(D3:D13)</f>
        <v>2610269</v>
      </c>
      <c r="E14" s="83">
        <f t="shared" si="0"/>
        <v>534016.57</v>
      </c>
      <c r="F14" s="83">
        <f t="shared" si="0"/>
        <v>27331.94</v>
      </c>
      <c r="G14" s="83">
        <f t="shared" si="0"/>
        <v>-2071235.73</v>
      </c>
      <c r="H14" s="83">
        <f t="shared" si="0"/>
        <v>-1980982.69</v>
      </c>
      <c r="I14" s="83">
        <f t="shared" si="0"/>
        <v>-19716.57</v>
      </c>
      <c r="J14" s="83">
        <f t="shared" si="0"/>
        <v>-27331.94</v>
      </c>
      <c r="K14" s="83">
        <f t="shared" si="0"/>
        <v>-43204.53</v>
      </c>
      <c r="M14" s="85">
        <f>C14+G14</f>
        <v>1100381.7799999998</v>
      </c>
    </row>
    <row r="15" spans="2:11" ht="12.75">
      <c r="B15" s="3"/>
      <c r="C15" s="81"/>
      <c r="D15" s="81"/>
      <c r="E15" s="81"/>
      <c r="F15" s="81"/>
      <c r="G15" s="81"/>
      <c r="H15" s="81"/>
      <c r="I15" s="81"/>
      <c r="J15" s="2"/>
      <c r="K15" s="2"/>
    </row>
    <row r="16" spans="2:11" ht="12.75">
      <c r="B16" s="3" t="s">
        <v>27</v>
      </c>
      <c r="C16" s="81">
        <v>1085025</v>
      </c>
      <c r="D16" s="81">
        <v>1085025</v>
      </c>
      <c r="E16" s="81"/>
      <c r="F16" s="81"/>
      <c r="G16" s="81"/>
      <c r="H16" s="81"/>
      <c r="I16" s="81"/>
      <c r="J16" s="2"/>
      <c r="K16" s="2"/>
    </row>
    <row r="17" spans="2:11" ht="12.75">
      <c r="B17" s="3" t="s">
        <v>28</v>
      </c>
      <c r="C17" s="81">
        <v>464180</v>
      </c>
      <c r="D17" s="81">
        <v>464180</v>
      </c>
      <c r="E17" s="81"/>
      <c r="F17" s="81"/>
      <c r="G17" s="81"/>
      <c r="H17" s="81"/>
      <c r="I17" s="81"/>
      <c r="J17" s="2"/>
      <c r="K17" s="2"/>
    </row>
    <row r="18" spans="2:11" ht="12.75">
      <c r="B18" s="3" t="s">
        <v>34</v>
      </c>
      <c r="C18" s="81">
        <v>708738</v>
      </c>
      <c r="D18" s="81">
        <v>708738</v>
      </c>
      <c r="E18" s="81"/>
      <c r="F18" s="81"/>
      <c r="G18" s="81"/>
      <c r="H18" s="81"/>
      <c r="I18" s="81"/>
      <c r="J18" s="2"/>
      <c r="K18" s="2"/>
    </row>
    <row r="19" spans="2:11" ht="12.75">
      <c r="B19" s="3"/>
      <c r="C19" s="81"/>
      <c r="D19" s="81"/>
      <c r="E19" s="81"/>
      <c r="F19" s="81"/>
      <c r="G19" s="81"/>
      <c r="H19" s="81"/>
      <c r="I19" s="81"/>
      <c r="J19" s="2"/>
      <c r="K19" s="2"/>
    </row>
    <row r="20" spans="2:11" ht="12.75">
      <c r="B20" s="3" t="s">
        <v>35</v>
      </c>
      <c r="C20" s="81">
        <v>356536</v>
      </c>
      <c r="D20" s="81">
        <v>356536</v>
      </c>
      <c r="E20" s="81"/>
      <c r="F20" s="81"/>
      <c r="G20" s="81"/>
      <c r="H20" s="81"/>
      <c r="I20" s="81"/>
      <c r="J20" s="2"/>
      <c r="K20" s="2"/>
    </row>
    <row r="21" spans="2:13" ht="12.75">
      <c r="B21" s="3"/>
      <c r="C21" s="83">
        <f>SUM(C16:C20)</f>
        <v>2614479</v>
      </c>
      <c r="D21" s="83">
        <f aca="true" t="shared" si="1" ref="D21:K21">SUM(D16:D20)</f>
        <v>2614479</v>
      </c>
      <c r="E21" s="83">
        <f t="shared" si="1"/>
        <v>0</v>
      </c>
      <c r="F21" s="83">
        <f t="shared" si="1"/>
        <v>0</v>
      </c>
      <c r="G21" s="83">
        <f t="shared" si="1"/>
        <v>0</v>
      </c>
      <c r="H21" s="83">
        <f t="shared" si="1"/>
        <v>0</v>
      </c>
      <c r="I21" s="83">
        <f t="shared" si="1"/>
        <v>0</v>
      </c>
      <c r="J21" s="83">
        <f t="shared" si="1"/>
        <v>0</v>
      </c>
      <c r="K21" s="83">
        <f t="shared" si="1"/>
        <v>0</v>
      </c>
      <c r="M21" s="85">
        <f>C21+G21</f>
        <v>2614479</v>
      </c>
    </row>
    <row r="22" spans="2:11" ht="12.75">
      <c r="B22" s="3"/>
      <c r="C22" s="81"/>
      <c r="D22" s="81"/>
      <c r="E22" s="81"/>
      <c r="F22" s="81"/>
      <c r="G22" s="81"/>
      <c r="H22" s="81"/>
      <c r="I22" s="81"/>
      <c r="J22" s="2"/>
      <c r="K22" s="2"/>
    </row>
    <row r="23" spans="2:11" ht="12.75">
      <c r="B23" s="3" t="s">
        <v>43</v>
      </c>
      <c r="C23" s="81">
        <v>7700</v>
      </c>
      <c r="D23" s="81">
        <v>7700</v>
      </c>
      <c r="E23" s="81"/>
      <c r="F23" s="81"/>
      <c r="G23" s="81"/>
      <c r="H23" s="81"/>
      <c r="I23" s="81"/>
      <c r="J23" s="2"/>
      <c r="K23" s="2"/>
    </row>
    <row r="24" spans="2:11" ht="12.75">
      <c r="B24" s="3" t="s">
        <v>44</v>
      </c>
      <c r="C24" s="81">
        <v>85016</v>
      </c>
      <c r="D24" s="81">
        <v>85016</v>
      </c>
      <c r="E24" s="81"/>
      <c r="F24" s="81"/>
      <c r="G24" s="81"/>
      <c r="H24" s="81"/>
      <c r="I24" s="81"/>
      <c r="J24" s="2"/>
      <c r="K24" s="2"/>
    </row>
    <row r="25" spans="2:11" ht="12.75">
      <c r="B25" s="3" t="s">
        <v>45</v>
      </c>
      <c r="C25" s="81">
        <v>526712</v>
      </c>
      <c r="D25" s="81">
        <v>526712</v>
      </c>
      <c r="E25" s="81"/>
      <c r="F25" s="81"/>
      <c r="G25" s="81">
        <v>-56715</v>
      </c>
      <c r="H25" s="81">
        <v>-56715</v>
      </c>
      <c r="I25" s="81"/>
      <c r="J25" s="2"/>
      <c r="K25" s="2"/>
    </row>
    <row r="26" spans="2:11" ht="12.75">
      <c r="B26" s="3" t="s">
        <v>46</v>
      </c>
      <c r="C26" s="81">
        <v>11450</v>
      </c>
      <c r="D26" s="81">
        <v>11450</v>
      </c>
      <c r="E26" s="81"/>
      <c r="F26" s="81"/>
      <c r="G26" s="81"/>
      <c r="H26" s="81"/>
      <c r="I26" s="81"/>
      <c r="J26" s="2"/>
      <c r="K26" s="2"/>
    </row>
    <row r="27" spans="2:11" ht="12.75">
      <c r="B27" s="3" t="s">
        <v>47</v>
      </c>
      <c r="C27" s="81">
        <v>4360</v>
      </c>
      <c r="D27" s="81">
        <v>4360</v>
      </c>
      <c r="E27" s="81"/>
      <c r="F27" s="81"/>
      <c r="G27" s="81">
        <v>-4360</v>
      </c>
      <c r="H27" s="81">
        <v>-4360</v>
      </c>
      <c r="I27" s="81"/>
      <c r="J27" s="2"/>
      <c r="K27" s="2"/>
    </row>
    <row r="28" spans="2:13" ht="12.75">
      <c r="B28" s="3"/>
      <c r="C28" s="83">
        <f>SUM(C23:C27)</f>
        <v>635238</v>
      </c>
      <c r="D28" s="83">
        <f aca="true" t="shared" si="2" ref="D28:K28">SUM(D23:D27)</f>
        <v>635238</v>
      </c>
      <c r="E28" s="83">
        <f t="shared" si="2"/>
        <v>0</v>
      </c>
      <c r="F28" s="83">
        <f t="shared" si="2"/>
        <v>0</v>
      </c>
      <c r="G28" s="83">
        <f t="shared" si="2"/>
        <v>-61075</v>
      </c>
      <c r="H28" s="83">
        <f t="shared" si="2"/>
        <v>-61075</v>
      </c>
      <c r="I28" s="83">
        <f t="shared" si="2"/>
        <v>0</v>
      </c>
      <c r="J28" s="83">
        <f t="shared" si="2"/>
        <v>0</v>
      </c>
      <c r="K28" s="83">
        <f t="shared" si="2"/>
        <v>0</v>
      </c>
      <c r="M28" s="85">
        <f>C28+G28</f>
        <v>574163</v>
      </c>
    </row>
    <row r="29" spans="2:11" ht="12.75">
      <c r="B29" s="3"/>
      <c r="C29" s="81"/>
      <c r="D29" s="81"/>
      <c r="E29" s="81"/>
      <c r="F29" s="81"/>
      <c r="G29" s="81"/>
      <c r="H29" s="81"/>
      <c r="I29" s="81"/>
      <c r="J29" s="2"/>
      <c r="K29" s="2"/>
    </row>
    <row r="30" spans="2:11" ht="12.75">
      <c r="B30" s="3" t="s">
        <v>43</v>
      </c>
      <c r="C30" s="81">
        <v>400000</v>
      </c>
      <c r="D30" s="81">
        <v>400000</v>
      </c>
      <c r="E30" s="81"/>
      <c r="F30" s="81"/>
      <c r="G30" s="81"/>
      <c r="H30" s="81"/>
      <c r="I30" s="81"/>
      <c r="J30" s="2"/>
      <c r="K30" s="2"/>
    </row>
    <row r="31" spans="2:11" ht="12.75">
      <c r="B31" s="3" t="s">
        <v>44</v>
      </c>
      <c r="C31" s="2">
        <v>45000</v>
      </c>
      <c r="D31" s="2">
        <v>45000</v>
      </c>
      <c r="E31" s="2"/>
      <c r="F31" s="2"/>
      <c r="G31" s="2"/>
      <c r="H31" s="2"/>
      <c r="I31" s="2"/>
      <c r="J31" s="2"/>
      <c r="K31" s="2"/>
    </row>
    <row r="32" spans="2:11" ht="12.75">
      <c r="B32" s="3" t="s">
        <v>45</v>
      </c>
      <c r="C32" s="2">
        <v>137104</v>
      </c>
      <c r="D32" s="2">
        <v>137104</v>
      </c>
      <c r="E32" s="2"/>
      <c r="F32" s="2"/>
      <c r="G32" s="2">
        <v>-2007882</v>
      </c>
      <c r="H32" s="2">
        <v>-2007882</v>
      </c>
      <c r="I32" s="2"/>
      <c r="J32" s="2"/>
      <c r="K32" s="2"/>
    </row>
    <row r="33" spans="2:13" ht="12.75">
      <c r="B33" s="3"/>
      <c r="C33" s="83">
        <f>SUM(C30:C32)</f>
        <v>582104</v>
      </c>
      <c r="D33" s="83">
        <f>SUM(D30:D32)</f>
        <v>582104</v>
      </c>
      <c r="E33" s="84">
        <f aca="true" t="shared" si="3" ref="E33:K33">SUM(E31:E32)</f>
        <v>0</v>
      </c>
      <c r="F33" s="84">
        <f t="shared" si="3"/>
        <v>0</v>
      </c>
      <c r="G33" s="84">
        <f t="shared" si="3"/>
        <v>-2007882</v>
      </c>
      <c r="H33" s="84">
        <f t="shared" si="3"/>
        <v>-2007882</v>
      </c>
      <c r="I33" s="84">
        <f t="shared" si="3"/>
        <v>0</v>
      </c>
      <c r="J33" s="84">
        <f t="shared" si="3"/>
        <v>0</v>
      </c>
      <c r="K33" s="84">
        <f t="shared" si="3"/>
        <v>0</v>
      </c>
      <c r="M33" s="86">
        <f>C33+G33</f>
        <v>-1425778</v>
      </c>
    </row>
    <row r="34" spans="2:11" ht="12.75">
      <c r="B34" s="3"/>
      <c r="C34" s="2"/>
      <c r="D34" s="2"/>
      <c r="E34" s="2"/>
      <c r="F34" s="2"/>
      <c r="G34" s="2"/>
      <c r="H34" s="2"/>
      <c r="I34" s="2"/>
      <c r="J34" s="2"/>
      <c r="K34" s="2"/>
    </row>
    <row r="35" spans="2:13" ht="12.75">
      <c r="B35" s="3" t="s">
        <v>48</v>
      </c>
      <c r="C35" s="81">
        <f>C14+C28</f>
        <v>3806855.51</v>
      </c>
      <c r="D35" s="81">
        <f aca="true" t="shared" si="4" ref="D35:K35">D14+D28</f>
        <v>3245507</v>
      </c>
      <c r="E35" s="81">
        <f t="shared" si="4"/>
        <v>534016.57</v>
      </c>
      <c r="F35" s="81">
        <f t="shared" si="4"/>
        <v>27331.94</v>
      </c>
      <c r="G35" s="81">
        <f t="shared" si="4"/>
        <v>-2132310.73</v>
      </c>
      <c r="H35" s="81">
        <f t="shared" si="4"/>
        <v>-2042057.69</v>
      </c>
      <c r="I35" s="81">
        <f t="shared" si="4"/>
        <v>-19716.57</v>
      </c>
      <c r="J35" s="81">
        <f t="shared" si="4"/>
        <v>-27331.94</v>
      </c>
      <c r="K35" s="81">
        <f t="shared" si="4"/>
        <v>-43204.53</v>
      </c>
      <c r="M35" s="85">
        <f>C35+G35</f>
        <v>1674544.7799999998</v>
      </c>
    </row>
    <row r="36" spans="2:13" ht="12.75">
      <c r="B36" s="2" t="s">
        <v>49</v>
      </c>
      <c r="C36" s="81">
        <f>C21+C33</f>
        <v>3196583</v>
      </c>
      <c r="D36" s="81">
        <f aca="true" t="shared" si="5" ref="D36:K36">D21+D33</f>
        <v>3196583</v>
      </c>
      <c r="E36" s="81">
        <f t="shared" si="5"/>
        <v>0</v>
      </c>
      <c r="F36" s="81">
        <f t="shared" si="5"/>
        <v>0</v>
      </c>
      <c r="G36" s="81">
        <f t="shared" si="5"/>
        <v>-2007882</v>
      </c>
      <c r="H36" s="81">
        <f t="shared" si="5"/>
        <v>-2007882</v>
      </c>
      <c r="I36" s="81">
        <f t="shared" si="5"/>
        <v>0</v>
      </c>
      <c r="J36" s="81">
        <f t="shared" si="5"/>
        <v>0</v>
      </c>
      <c r="K36" s="81">
        <f t="shared" si="5"/>
        <v>0</v>
      </c>
      <c r="M36" s="85">
        <f>C36+G36</f>
        <v>1188701</v>
      </c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5"/>
  <sheetViews>
    <sheetView view="pageBreakPreview" zoomScale="60" workbookViewId="0" topLeftCell="A1">
      <selection activeCell="A10" sqref="A10"/>
    </sheetView>
  </sheetViews>
  <sheetFormatPr defaultColWidth="11.375" defaultRowHeight="12.75"/>
  <cols>
    <col min="1" max="1" width="7.25390625" style="6" customWidth="1"/>
    <col min="2" max="2" width="6.75390625" style="5" customWidth="1"/>
    <col min="3" max="3" width="11.375" style="6" customWidth="1"/>
    <col min="4" max="4" width="42.25390625" style="6" customWidth="1"/>
    <col min="5" max="5" width="52.375" style="6" customWidth="1"/>
    <col min="6" max="6" width="31.00390625" style="26" hidden="1" customWidth="1"/>
    <col min="7" max="7" width="20.125" style="26" hidden="1" customWidth="1"/>
    <col min="8" max="8" width="18.375" style="26" hidden="1" customWidth="1"/>
    <col min="9" max="9" width="19.75390625" style="26" hidden="1" customWidth="1"/>
    <col min="10" max="10" width="17.75390625" style="26" hidden="1" customWidth="1"/>
    <col min="11" max="11" width="20.00390625" style="26" hidden="1" customWidth="1"/>
    <col min="12" max="12" width="19.75390625" style="180" customWidth="1"/>
    <col min="13" max="13" width="24.875" style="7" customWidth="1"/>
    <col min="14" max="14" width="16.625" style="6" customWidth="1"/>
    <col min="15" max="16384" width="11.375" style="6" customWidth="1"/>
  </cols>
  <sheetData>
    <row r="1" ht="18.75">
      <c r="L1" s="164" t="s">
        <v>51</v>
      </c>
    </row>
    <row r="2" spans="11:13" ht="18.75">
      <c r="K2" s="860" t="s">
        <v>246</v>
      </c>
      <c r="L2" s="861"/>
      <c r="M2" s="861"/>
    </row>
    <row r="3" spans="5:13" ht="45.75" customHeight="1">
      <c r="E3" s="8"/>
      <c r="K3" s="861"/>
      <c r="L3" s="861"/>
      <c r="M3" s="861"/>
    </row>
    <row r="4" spans="1:13" ht="18.75">
      <c r="A4" s="862" t="s">
        <v>7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</row>
    <row r="5" spans="1:13" ht="18.75">
      <c r="A5" s="862" t="s">
        <v>17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</row>
    <row r="6" spans="1:13" ht="18.75">
      <c r="A6" s="862" t="s">
        <v>69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</row>
    <row r="7" spans="10:13" ht="19.5" thickBot="1">
      <c r="J7" s="33"/>
      <c r="K7" s="33"/>
      <c r="L7" s="165"/>
      <c r="M7" s="7" t="s">
        <v>20</v>
      </c>
    </row>
    <row r="8" spans="1:14" s="35" customFormat="1" ht="18.75">
      <c r="A8" s="863" t="s">
        <v>4</v>
      </c>
      <c r="B8" s="865" t="s">
        <v>6</v>
      </c>
      <c r="C8" s="867" t="s">
        <v>10</v>
      </c>
      <c r="D8" s="868"/>
      <c r="E8" s="871" t="s">
        <v>0</v>
      </c>
      <c r="F8" s="855" t="s">
        <v>13</v>
      </c>
      <c r="G8" s="855" t="s">
        <v>3</v>
      </c>
      <c r="H8" s="855"/>
      <c r="I8" s="855" t="s">
        <v>1</v>
      </c>
      <c r="J8" s="855"/>
      <c r="K8" s="856" t="s">
        <v>16</v>
      </c>
      <c r="L8" s="858" t="s">
        <v>2</v>
      </c>
      <c r="M8" s="506" t="s">
        <v>8</v>
      </c>
      <c r="N8" s="34"/>
    </row>
    <row r="9" spans="1:14" s="35" customFormat="1" ht="56.25">
      <c r="A9" s="864"/>
      <c r="B9" s="866"/>
      <c r="C9" s="869"/>
      <c r="D9" s="870"/>
      <c r="E9" s="872"/>
      <c r="F9" s="873"/>
      <c r="G9" s="27" t="s">
        <v>9</v>
      </c>
      <c r="H9" s="27" t="s">
        <v>5</v>
      </c>
      <c r="I9" s="27" t="s">
        <v>14</v>
      </c>
      <c r="J9" s="27" t="s">
        <v>15</v>
      </c>
      <c r="K9" s="857"/>
      <c r="L9" s="859"/>
      <c r="M9" s="507"/>
      <c r="N9" s="9"/>
    </row>
    <row r="10" spans="1:14" s="37" customFormat="1" ht="19.5">
      <c r="A10" s="10">
        <v>1</v>
      </c>
      <c r="B10" s="11">
        <v>2</v>
      </c>
      <c r="C10" s="489">
        <v>3</v>
      </c>
      <c r="D10" s="489"/>
      <c r="E10" s="12">
        <v>4</v>
      </c>
      <c r="F10" s="64">
        <v>5</v>
      </c>
      <c r="G10" s="64">
        <v>7</v>
      </c>
      <c r="H10" s="64">
        <v>8</v>
      </c>
      <c r="I10" s="64">
        <v>6</v>
      </c>
      <c r="J10" s="64">
        <v>7</v>
      </c>
      <c r="K10" s="65">
        <v>8</v>
      </c>
      <c r="L10" s="166">
        <v>9</v>
      </c>
      <c r="M10" s="13">
        <v>10</v>
      </c>
      <c r="N10" s="36"/>
    </row>
    <row r="11" spans="1:14" s="37" customFormat="1" ht="19.5">
      <c r="A11" s="14"/>
      <c r="B11" s="15" t="s">
        <v>11</v>
      </c>
      <c r="C11" s="12" t="s">
        <v>19</v>
      </c>
      <c r="D11" s="12"/>
      <c r="E11" s="16"/>
      <c r="F11" s="28"/>
      <c r="G11" s="28"/>
      <c r="H11" s="28"/>
      <c r="I11" s="28"/>
      <c r="J11" s="28"/>
      <c r="K11" s="29"/>
      <c r="L11" s="167"/>
      <c r="M11" s="13"/>
      <c r="N11" s="36"/>
    </row>
    <row r="12" spans="1:14" s="37" customFormat="1" ht="18.75">
      <c r="A12" s="17"/>
      <c r="B12" s="18"/>
      <c r="C12" s="789" t="s">
        <v>12</v>
      </c>
      <c r="D12" s="790"/>
      <c r="E12" s="791"/>
      <c r="F12" s="28"/>
      <c r="G12" s="28"/>
      <c r="H12" s="28"/>
      <c r="I12" s="28"/>
      <c r="J12" s="28"/>
      <c r="K12" s="29"/>
      <c r="L12" s="167"/>
      <c r="M12" s="13"/>
      <c r="N12" s="36"/>
    </row>
    <row r="13" spans="1:14" s="37" customFormat="1" ht="93.75">
      <c r="A13" s="836">
        <v>1</v>
      </c>
      <c r="B13" s="839" t="s">
        <v>11</v>
      </c>
      <c r="C13" s="840" t="s">
        <v>70</v>
      </c>
      <c r="D13" s="821"/>
      <c r="E13" s="98" t="s">
        <v>71</v>
      </c>
      <c r="F13" s="137">
        <v>29000</v>
      </c>
      <c r="G13" s="137"/>
      <c r="H13" s="137">
        <v>29000</v>
      </c>
      <c r="I13" s="137"/>
      <c r="J13" s="137"/>
      <c r="K13" s="138"/>
      <c r="L13" s="168">
        <f>F13+K13</f>
        <v>29000</v>
      </c>
      <c r="M13" s="97" t="s">
        <v>21</v>
      </c>
      <c r="N13" s="36"/>
    </row>
    <row r="14" spans="1:14" s="37" customFormat="1" ht="56.25">
      <c r="A14" s="837"/>
      <c r="B14" s="473"/>
      <c r="C14" s="841"/>
      <c r="D14" s="842"/>
      <c r="E14" s="98" t="s">
        <v>72</v>
      </c>
      <c r="F14" s="110">
        <v>41000</v>
      </c>
      <c r="G14" s="110"/>
      <c r="H14" s="110">
        <v>41000</v>
      </c>
      <c r="I14" s="110"/>
      <c r="J14" s="110"/>
      <c r="K14" s="111"/>
      <c r="L14" s="168">
        <f>F14+K14</f>
        <v>41000</v>
      </c>
      <c r="M14" s="13" t="s">
        <v>21</v>
      </c>
      <c r="N14" s="36"/>
    </row>
    <row r="15" spans="1:14" s="37" customFormat="1" ht="18.75">
      <c r="A15" s="837"/>
      <c r="B15" s="473"/>
      <c r="C15" s="841"/>
      <c r="D15" s="842"/>
      <c r="E15" s="98" t="s">
        <v>75</v>
      </c>
      <c r="F15" s="110">
        <v>100000</v>
      </c>
      <c r="G15" s="110"/>
      <c r="H15" s="110">
        <v>100000</v>
      </c>
      <c r="I15" s="110"/>
      <c r="J15" s="110"/>
      <c r="K15" s="111"/>
      <c r="L15" s="168">
        <f>F15+K15</f>
        <v>100000</v>
      </c>
      <c r="M15" s="13" t="s">
        <v>21</v>
      </c>
      <c r="N15" s="36"/>
    </row>
    <row r="16" spans="1:14" s="37" customFormat="1" ht="18.75">
      <c r="A16" s="837"/>
      <c r="B16" s="473"/>
      <c r="C16" s="841"/>
      <c r="D16" s="842"/>
      <c r="E16" s="99" t="s">
        <v>73</v>
      </c>
      <c r="F16" s="110">
        <v>29000</v>
      </c>
      <c r="G16" s="110"/>
      <c r="H16" s="110">
        <v>29000</v>
      </c>
      <c r="I16" s="110"/>
      <c r="J16" s="110"/>
      <c r="K16" s="111"/>
      <c r="L16" s="168">
        <f>F16+K16</f>
        <v>29000</v>
      </c>
      <c r="M16" s="13" t="s">
        <v>21</v>
      </c>
      <c r="N16" s="36"/>
    </row>
    <row r="17" spans="1:14" s="37" customFormat="1" ht="18.75">
      <c r="A17" s="838"/>
      <c r="B17" s="474"/>
      <c r="C17" s="841"/>
      <c r="D17" s="842"/>
      <c r="E17" s="101" t="s">
        <v>231</v>
      </c>
      <c r="F17" s="139">
        <f>F13+F14+F16+F15</f>
        <v>199000</v>
      </c>
      <c r="G17" s="139">
        <f>G13+G14+G16</f>
        <v>0</v>
      </c>
      <c r="H17" s="139">
        <f>H13+H14+H16+H15</f>
        <v>199000</v>
      </c>
      <c r="I17" s="139">
        <f>I13+I14+I16</f>
        <v>0</v>
      </c>
      <c r="J17" s="139">
        <f>J13+J14+J16</f>
        <v>0</v>
      </c>
      <c r="K17" s="139">
        <f>K13+K14+K16</f>
        <v>0</v>
      </c>
      <c r="L17" s="169">
        <f>L13+L14+L16+L15</f>
        <v>199000</v>
      </c>
      <c r="M17" s="13"/>
      <c r="N17" s="36"/>
    </row>
    <row r="18" spans="1:14" s="37" customFormat="1" ht="18.75">
      <c r="A18" s="17"/>
      <c r="B18" s="18"/>
      <c r="C18" s="843"/>
      <c r="D18" s="844"/>
      <c r="E18" s="100"/>
      <c r="F18" s="28"/>
      <c r="G18" s="28"/>
      <c r="H18" s="28"/>
      <c r="I18" s="28"/>
      <c r="J18" s="28"/>
      <c r="K18" s="29"/>
      <c r="L18" s="170"/>
      <c r="M18" s="13"/>
      <c r="N18" s="36"/>
    </row>
    <row r="19" spans="1:14" s="37" customFormat="1" ht="18.75">
      <c r="A19" s="17">
        <v>2</v>
      </c>
      <c r="B19" s="18" t="s">
        <v>11</v>
      </c>
      <c r="C19" s="845"/>
      <c r="D19" s="846"/>
      <c r="E19" s="100"/>
      <c r="F19" s="28"/>
      <c r="G19" s="28"/>
      <c r="H19" s="28"/>
      <c r="I19" s="28"/>
      <c r="J19" s="28"/>
      <c r="K19" s="29"/>
      <c r="L19" s="170"/>
      <c r="M19" s="13"/>
      <c r="N19" s="36"/>
    </row>
    <row r="20" spans="1:14" s="37" customFormat="1" ht="75">
      <c r="A20" s="17"/>
      <c r="B20" s="18"/>
      <c r="C20" s="847" t="s">
        <v>52</v>
      </c>
      <c r="D20" s="848"/>
      <c r="E20" s="89" t="s">
        <v>104</v>
      </c>
      <c r="F20" s="110"/>
      <c r="G20" s="110"/>
      <c r="H20" s="110"/>
      <c r="I20" s="110"/>
      <c r="J20" s="110"/>
      <c r="K20" s="111"/>
      <c r="L20" s="154">
        <f aca="true" t="shared" si="0" ref="L20:L40">F20+K20</f>
        <v>0</v>
      </c>
      <c r="M20" s="13" t="s">
        <v>21</v>
      </c>
      <c r="N20" s="36"/>
    </row>
    <row r="21" spans="1:14" s="37" customFormat="1" ht="58.5" customHeight="1">
      <c r="A21" s="17"/>
      <c r="B21" s="18"/>
      <c r="C21" s="849"/>
      <c r="D21" s="850"/>
      <c r="E21" s="89" t="s">
        <v>114</v>
      </c>
      <c r="F21" s="110">
        <v>35310</v>
      </c>
      <c r="G21" s="110"/>
      <c r="H21" s="110">
        <v>35310</v>
      </c>
      <c r="I21" s="110"/>
      <c r="J21" s="110"/>
      <c r="K21" s="111"/>
      <c r="L21" s="154">
        <f t="shared" si="0"/>
        <v>35310</v>
      </c>
      <c r="M21" s="13" t="s">
        <v>21</v>
      </c>
      <c r="N21" s="36"/>
    </row>
    <row r="22" spans="1:14" s="37" customFormat="1" ht="18.75">
      <c r="A22" s="17"/>
      <c r="B22" s="18"/>
      <c r="C22" s="849"/>
      <c r="D22" s="850"/>
      <c r="E22" s="89" t="s">
        <v>115</v>
      </c>
      <c r="F22" s="110">
        <v>50023</v>
      </c>
      <c r="G22" s="110"/>
      <c r="H22" s="110">
        <v>50023</v>
      </c>
      <c r="I22" s="110"/>
      <c r="J22" s="110"/>
      <c r="K22" s="111"/>
      <c r="L22" s="154">
        <f t="shared" si="0"/>
        <v>50023</v>
      </c>
      <c r="M22" s="13" t="s">
        <v>21</v>
      </c>
      <c r="N22" s="36"/>
    </row>
    <row r="23" spans="1:14" s="37" customFormat="1" ht="56.25">
      <c r="A23" s="17"/>
      <c r="B23" s="18"/>
      <c r="C23" s="849"/>
      <c r="D23" s="850"/>
      <c r="E23" s="89" t="s">
        <v>116</v>
      </c>
      <c r="F23" s="110">
        <v>12850</v>
      </c>
      <c r="G23" s="110"/>
      <c r="H23" s="110">
        <v>12850</v>
      </c>
      <c r="I23" s="110"/>
      <c r="J23" s="110"/>
      <c r="K23" s="111"/>
      <c r="L23" s="154">
        <f t="shared" si="0"/>
        <v>12850</v>
      </c>
      <c r="M23" s="13" t="s">
        <v>21</v>
      </c>
      <c r="N23" s="36"/>
    </row>
    <row r="24" spans="1:14" s="37" customFormat="1" ht="18.75">
      <c r="A24" s="17"/>
      <c r="B24" s="18"/>
      <c r="C24" s="849"/>
      <c r="D24" s="850"/>
      <c r="E24" s="89" t="s">
        <v>117</v>
      </c>
      <c r="F24" s="110">
        <v>80000</v>
      </c>
      <c r="G24" s="110"/>
      <c r="H24" s="110">
        <v>80000</v>
      </c>
      <c r="I24" s="110"/>
      <c r="J24" s="110"/>
      <c r="K24" s="111"/>
      <c r="L24" s="154">
        <f t="shared" si="0"/>
        <v>80000</v>
      </c>
      <c r="M24" s="13" t="s">
        <v>21</v>
      </c>
      <c r="N24" s="36"/>
    </row>
    <row r="25" spans="1:14" s="37" customFormat="1" ht="18.75">
      <c r="A25" s="17"/>
      <c r="B25" s="18"/>
      <c r="C25" s="849"/>
      <c r="D25" s="850"/>
      <c r="E25" s="89" t="s">
        <v>118</v>
      </c>
      <c r="F25" s="110">
        <v>3000</v>
      </c>
      <c r="G25" s="110"/>
      <c r="H25" s="110">
        <v>3000</v>
      </c>
      <c r="I25" s="110"/>
      <c r="J25" s="110"/>
      <c r="K25" s="111"/>
      <c r="L25" s="154">
        <f t="shared" si="0"/>
        <v>3000</v>
      </c>
      <c r="M25" s="13" t="s">
        <v>21</v>
      </c>
      <c r="N25" s="36"/>
    </row>
    <row r="26" spans="1:14" s="37" customFormat="1" ht="37.5">
      <c r="A26" s="17"/>
      <c r="B26" s="18"/>
      <c r="C26" s="849"/>
      <c r="D26" s="850"/>
      <c r="E26" s="89" t="s">
        <v>119</v>
      </c>
      <c r="F26" s="110">
        <v>53631</v>
      </c>
      <c r="G26" s="110"/>
      <c r="H26" s="110">
        <v>53631</v>
      </c>
      <c r="I26" s="110"/>
      <c r="J26" s="110"/>
      <c r="K26" s="111"/>
      <c r="L26" s="154">
        <f t="shared" si="0"/>
        <v>53631</v>
      </c>
      <c r="M26" s="13" t="s">
        <v>21</v>
      </c>
      <c r="N26" s="36"/>
    </row>
    <row r="27" spans="1:14" s="37" customFormat="1" ht="18.75">
      <c r="A27" s="17"/>
      <c r="B27" s="18"/>
      <c r="C27" s="849"/>
      <c r="D27" s="850"/>
      <c r="E27" s="89" t="s">
        <v>120</v>
      </c>
      <c r="F27" s="110">
        <v>595</v>
      </c>
      <c r="G27" s="110"/>
      <c r="H27" s="110">
        <v>595</v>
      </c>
      <c r="I27" s="110"/>
      <c r="J27" s="110"/>
      <c r="K27" s="111"/>
      <c r="L27" s="154">
        <f t="shared" si="0"/>
        <v>595</v>
      </c>
      <c r="M27" s="13" t="s">
        <v>21</v>
      </c>
      <c r="N27" s="36"/>
    </row>
    <row r="28" spans="1:14" s="37" customFormat="1" ht="18.75">
      <c r="A28" s="17"/>
      <c r="B28" s="18"/>
      <c r="C28" s="849"/>
      <c r="D28" s="850"/>
      <c r="E28" s="89" t="s">
        <v>121</v>
      </c>
      <c r="F28" s="110">
        <v>795</v>
      </c>
      <c r="G28" s="110"/>
      <c r="H28" s="110">
        <v>795</v>
      </c>
      <c r="I28" s="110"/>
      <c r="J28" s="110"/>
      <c r="K28" s="111"/>
      <c r="L28" s="154">
        <f t="shared" si="0"/>
        <v>795</v>
      </c>
      <c r="M28" s="13" t="s">
        <v>21</v>
      </c>
      <c r="N28" s="36"/>
    </row>
    <row r="29" spans="1:14" s="37" customFormat="1" ht="37.5">
      <c r="A29" s="17"/>
      <c r="B29" s="18"/>
      <c r="C29" s="849"/>
      <c r="D29" s="850"/>
      <c r="E29" s="89" t="s">
        <v>122</v>
      </c>
      <c r="F29" s="110">
        <v>19350</v>
      </c>
      <c r="G29" s="110"/>
      <c r="H29" s="110">
        <v>19350</v>
      </c>
      <c r="I29" s="110"/>
      <c r="J29" s="110"/>
      <c r="K29" s="111"/>
      <c r="L29" s="154">
        <f t="shared" si="0"/>
        <v>19350</v>
      </c>
      <c r="M29" s="13" t="s">
        <v>21</v>
      </c>
      <c r="N29" s="36"/>
    </row>
    <row r="30" spans="1:14" s="37" customFormat="1" ht="18.75">
      <c r="A30" s="17"/>
      <c r="B30" s="18"/>
      <c r="C30" s="849"/>
      <c r="D30" s="850"/>
      <c r="E30" s="89" t="s">
        <v>123</v>
      </c>
      <c r="F30" s="110">
        <v>5160</v>
      </c>
      <c r="G30" s="110"/>
      <c r="H30" s="110">
        <v>5160</v>
      </c>
      <c r="I30" s="110"/>
      <c r="J30" s="110"/>
      <c r="K30" s="111"/>
      <c r="L30" s="154">
        <f t="shared" si="0"/>
        <v>5160</v>
      </c>
      <c r="M30" s="13" t="s">
        <v>21</v>
      </c>
      <c r="N30" s="36"/>
    </row>
    <row r="31" spans="1:14" s="37" customFormat="1" ht="18.75">
      <c r="A31" s="17"/>
      <c r="B31" s="18"/>
      <c r="C31" s="849"/>
      <c r="D31" s="850"/>
      <c r="E31" s="89" t="s">
        <v>124</v>
      </c>
      <c r="F31" s="110">
        <v>28600</v>
      </c>
      <c r="G31" s="110"/>
      <c r="H31" s="110">
        <v>28600</v>
      </c>
      <c r="I31" s="110"/>
      <c r="J31" s="110"/>
      <c r="K31" s="111"/>
      <c r="L31" s="154">
        <f t="shared" si="0"/>
        <v>28600</v>
      </c>
      <c r="M31" s="13" t="s">
        <v>21</v>
      </c>
      <c r="N31" s="36"/>
    </row>
    <row r="32" spans="1:14" s="37" customFormat="1" ht="18.75">
      <c r="A32" s="17"/>
      <c r="B32" s="18"/>
      <c r="C32" s="849"/>
      <c r="D32" s="850"/>
      <c r="E32" s="89" t="s">
        <v>125</v>
      </c>
      <c r="F32" s="110">
        <v>5220</v>
      </c>
      <c r="G32" s="110"/>
      <c r="H32" s="110">
        <v>5220</v>
      </c>
      <c r="I32" s="110"/>
      <c r="J32" s="110"/>
      <c r="K32" s="111"/>
      <c r="L32" s="154">
        <f t="shared" si="0"/>
        <v>5220</v>
      </c>
      <c r="M32" s="13" t="s">
        <v>21</v>
      </c>
      <c r="N32" s="36"/>
    </row>
    <row r="33" spans="1:14" s="37" customFormat="1" ht="18.75">
      <c r="A33" s="17"/>
      <c r="B33" s="18"/>
      <c r="C33" s="849"/>
      <c r="D33" s="850"/>
      <c r="E33" s="89" t="s">
        <v>126</v>
      </c>
      <c r="F33" s="110">
        <v>286601</v>
      </c>
      <c r="G33" s="110"/>
      <c r="H33" s="110">
        <v>286601</v>
      </c>
      <c r="I33" s="110"/>
      <c r="J33" s="110"/>
      <c r="K33" s="111"/>
      <c r="L33" s="154">
        <f t="shared" si="0"/>
        <v>286601</v>
      </c>
      <c r="M33" s="13" t="s">
        <v>21</v>
      </c>
      <c r="N33" s="36"/>
    </row>
    <row r="34" spans="1:14" s="37" customFormat="1" ht="18.75">
      <c r="A34" s="17"/>
      <c r="B34" s="18"/>
      <c r="C34" s="849"/>
      <c r="D34" s="850"/>
      <c r="E34" s="89" t="s">
        <v>127</v>
      </c>
      <c r="F34" s="110">
        <v>313000</v>
      </c>
      <c r="G34" s="110"/>
      <c r="H34" s="110">
        <v>313000</v>
      </c>
      <c r="I34" s="110"/>
      <c r="J34" s="110"/>
      <c r="K34" s="111"/>
      <c r="L34" s="154">
        <f t="shared" si="0"/>
        <v>313000</v>
      </c>
      <c r="M34" s="13" t="s">
        <v>21</v>
      </c>
      <c r="N34" s="36"/>
    </row>
    <row r="35" spans="1:14" s="37" customFormat="1" ht="93.75">
      <c r="A35" s="17"/>
      <c r="B35" s="18"/>
      <c r="C35" s="849"/>
      <c r="D35" s="850"/>
      <c r="E35" s="89" t="s">
        <v>128</v>
      </c>
      <c r="F35" s="110">
        <v>36600</v>
      </c>
      <c r="G35" s="110"/>
      <c r="H35" s="110">
        <v>36600</v>
      </c>
      <c r="I35" s="110"/>
      <c r="J35" s="110"/>
      <c r="K35" s="111"/>
      <c r="L35" s="154">
        <f>F35+K35</f>
        <v>36600</v>
      </c>
      <c r="M35" s="13" t="s">
        <v>21</v>
      </c>
      <c r="N35" s="36"/>
    </row>
    <row r="36" spans="1:14" s="37" customFormat="1" ht="37.5">
      <c r="A36" s="17"/>
      <c r="B36" s="18"/>
      <c r="C36" s="849"/>
      <c r="D36" s="850"/>
      <c r="E36" s="89" t="s">
        <v>129</v>
      </c>
      <c r="F36" s="110">
        <v>1601</v>
      </c>
      <c r="G36" s="110"/>
      <c r="H36" s="110">
        <v>1601</v>
      </c>
      <c r="I36" s="110"/>
      <c r="J36" s="110"/>
      <c r="K36" s="111"/>
      <c r="L36" s="154">
        <f t="shared" si="0"/>
        <v>1601</v>
      </c>
      <c r="M36" s="13" t="s">
        <v>21</v>
      </c>
      <c r="N36" s="36"/>
    </row>
    <row r="37" spans="1:14" s="37" customFormat="1" ht="18.75">
      <c r="A37" s="17"/>
      <c r="B37" s="18"/>
      <c r="C37" s="849"/>
      <c r="D37" s="850"/>
      <c r="E37" s="89" t="s">
        <v>130</v>
      </c>
      <c r="F37" s="110">
        <v>18300</v>
      </c>
      <c r="G37" s="110"/>
      <c r="H37" s="110">
        <v>18300</v>
      </c>
      <c r="I37" s="110"/>
      <c r="J37" s="110"/>
      <c r="K37" s="111"/>
      <c r="L37" s="154">
        <f t="shared" si="0"/>
        <v>18300</v>
      </c>
      <c r="M37" s="13" t="s">
        <v>21</v>
      </c>
      <c r="N37" s="36"/>
    </row>
    <row r="38" spans="1:14" s="37" customFormat="1" ht="18.75">
      <c r="A38" s="17"/>
      <c r="B38" s="18"/>
      <c r="C38" s="849"/>
      <c r="D38" s="850"/>
      <c r="E38" s="89" t="s">
        <v>131</v>
      </c>
      <c r="F38" s="110">
        <v>36000</v>
      </c>
      <c r="G38" s="110"/>
      <c r="H38" s="110">
        <v>36000</v>
      </c>
      <c r="I38" s="110"/>
      <c r="J38" s="110"/>
      <c r="K38" s="111"/>
      <c r="L38" s="154">
        <f t="shared" si="0"/>
        <v>36000</v>
      </c>
      <c r="M38" s="13" t="s">
        <v>21</v>
      </c>
      <c r="N38" s="36"/>
    </row>
    <row r="39" spans="1:14" s="37" customFormat="1" ht="18.75" hidden="1">
      <c r="A39" s="17"/>
      <c r="B39" s="18"/>
      <c r="C39" s="849"/>
      <c r="D39" s="850"/>
      <c r="E39" s="89"/>
      <c r="F39" s="110"/>
      <c r="G39" s="110"/>
      <c r="H39" s="110"/>
      <c r="I39" s="110"/>
      <c r="J39" s="110"/>
      <c r="K39" s="111"/>
      <c r="L39" s="154">
        <f t="shared" si="0"/>
        <v>0</v>
      </c>
      <c r="M39" s="13" t="s">
        <v>21</v>
      </c>
      <c r="N39" s="36"/>
    </row>
    <row r="40" spans="1:14" s="37" customFormat="1" ht="19.5">
      <c r="A40" s="17"/>
      <c r="B40" s="18"/>
      <c r="C40" s="851"/>
      <c r="D40" s="852"/>
      <c r="E40" s="38" t="s">
        <v>53</v>
      </c>
      <c r="F40" s="133">
        <f>SUM(F21:F39)</f>
        <v>986636</v>
      </c>
      <c r="G40" s="133">
        <f>G21</f>
        <v>0</v>
      </c>
      <c r="H40" s="133">
        <f>SUM(H21:H39)</f>
        <v>986636</v>
      </c>
      <c r="I40" s="133"/>
      <c r="J40" s="133"/>
      <c r="K40" s="134"/>
      <c r="L40" s="171">
        <f t="shared" si="0"/>
        <v>986636</v>
      </c>
      <c r="M40" s="13"/>
      <c r="N40" s="36"/>
    </row>
    <row r="41" spans="1:14" s="37" customFormat="1" ht="39.75" customHeight="1">
      <c r="A41" s="17"/>
      <c r="B41" s="18"/>
      <c r="C41" s="853" t="s">
        <v>161</v>
      </c>
      <c r="D41" s="854"/>
      <c r="E41" s="153" t="s">
        <v>248</v>
      </c>
      <c r="F41" s="150">
        <v>108000</v>
      </c>
      <c r="G41" s="150"/>
      <c r="H41" s="150">
        <v>108000</v>
      </c>
      <c r="I41" s="150"/>
      <c r="J41" s="150"/>
      <c r="K41" s="160"/>
      <c r="L41" s="150">
        <f>F41</f>
        <v>108000</v>
      </c>
      <c r="M41" s="151" t="s">
        <v>21</v>
      </c>
      <c r="N41" s="36"/>
    </row>
    <row r="42" spans="1:14" s="37" customFormat="1" ht="39.75" customHeight="1">
      <c r="A42" s="17"/>
      <c r="B42" s="18"/>
      <c r="C42" s="114"/>
      <c r="D42" s="119"/>
      <c r="E42" s="38" t="s">
        <v>162</v>
      </c>
      <c r="F42" s="112">
        <v>108000</v>
      </c>
      <c r="G42" s="112"/>
      <c r="H42" s="112">
        <v>108000</v>
      </c>
      <c r="I42" s="112"/>
      <c r="J42" s="112"/>
      <c r="K42" s="123"/>
      <c r="L42" s="148">
        <f>F42</f>
        <v>108000</v>
      </c>
      <c r="M42" s="69"/>
      <c r="N42" s="36"/>
    </row>
    <row r="43" spans="1:14" s="37" customFormat="1" ht="112.5">
      <c r="A43" s="17"/>
      <c r="B43" s="18"/>
      <c r="C43" s="829" t="s">
        <v>87</v>
      </c>
      <c r="D43" s="528"/>
      <c r="E43" s="89" t="s">
        <v>74</v>
      </c>
      <c r="F43" s="113">
        <v>13500</v>
      </c>
      <c r="G43" s="113"/>
      <c r="H43" s="113">
        <v>13500</v>
      </c>
      <c r="I43" s="75"/>
      <c r="J43" s="75"/>
      <c r="K43" s="90"/>
      <c r="L43" s="172">
        <f>F43+K43</f>
        <v>13500</v>
      </c>
      <c r="M43" s="69" t="s">
        <v>21</v>
      </c>
      <c r="N43" s="36"/>
    </row>
    <row r="44" spans="1:14" s="37" customFormat="1" ht="18.75">
      <c r="A44" s="17"/>
      <c r="B44" s="18"/>
      <c r="C44" s="523"/>
      <c r="D44" s="524"/>
      <c r="E44" s="38" t="s">
        <v>232</v>
      </c>
      <c r="F44" s="113">
        <f>F43</f>
        <v>13500</v>
      </c>
      <c r="G44" s="113">
        <f aca="true" t="shared" si="1" ref="G44:L44">G43</f>
        <v>0</v>
      </c>
      <c r="H44" s="113">
        <f t="shared" si="1"/>
        <v>13500</v>
      </c>
      <c r="I44" s="75">
        <f t="shared" si="1"/>
        <v>0</v>
      </c>
      <c r="J44" s="75">
        <f t="shared" si="1"/>
        <v>0</v>
      </c>
      <c r="K44" s="75">
        <f t="shared" si="1"/>
        <v>0</v>
      </c>
      <c r="L44" s="172">
        <f t="shared" si="1"/>
        <v>13500</v>
      </c>
      <c r="M44" s="69"/>
      <c r="N44" s="36"/>
    </row>
    <row r="45" spans="1:14" s="40" customFormat="1" ht="38.25">
      <c r="A45" s="67">
        <v>2</v>
      </c>
      <c r="B45" s="66" t="s">
        <v>11</v>
      </c>
      <c r="C45" s="829" t="s">
        <v>23</v>
      </c>
      <c r="D45" s="528"/>
      <c r="E45" s="103" t="s">
        <v>88</v>
      </c>
      <c r="F45" s="104">
        <v>184000</v>
      </c>
      <c r="G45" s="68"/>
      <c r="H45" s="104">
        <v>184000</v>
      </c>
      <c r="I45" s="77"/>
      <c r="J45" s="77"/>
      <c r="K45" s="78"/>
      <c r="L45" s="146">
        <f>F45</f>
        <v>184000</v>
      </c>
      <c r="M45" s="69" t="s">
        <v>21</v>
      </c>
      <c r="N45" s="39"/>
    </row>
    <row r="46" spans="1:14" s="40" customFormat="1" ht="38.25">
      <c r="A46" s="42"/>
      <c r="B46" s="43"/>
      <c r="C46" s="536"/>
      <c r="D46" s="537"/>
      <c r="E46" s="103" t="s">
        <v>89</v>
      </c>
      <c r="F46" s="104">
        <v>86000</v>
      </c>
      <c r="G46" s="68"/>
      <c r="H46" s="104">
        <v>86000</v>
      </c>
      <c r="I46" s="77"/>
      <c r="J46" s="77"/>
      <c r="K46" s="102"/>
      <c r="L46" s="146">
        <f aca="true" t="shared" si="2" ref="L46:L73">F46</f>
        <v>86000</v>
      </c>
      <c r="M46" s="69" t="s">
        <v>21</v>
      </c>
      <c r="N46" s="39"/>
    </row>
    <row r="47" spans="1:14" s="40" customFormat="1" ht="38.25">
      <c r="A47" s="42"/>
      <c r="B47" s="43"/>
      <c r="C47" s="536"/>
      <c r="D47" s="537"/>
      <c r="E47" s="103" t="s">
        <v>90</v>
      </c>
      <c r="F47" s="104">
        <v>196000</v>
      </c>
      <c r="G47" s="68"/>
      <c r="H47" s="104">
        <v>196000</v>
      </c>
      <c r="I47" s="77"/>
      <c r="J47" s="77"/>
      <c r="K47" s="102"/>
      <c r="L47" s="146">
        <f t="shared" si="2"/>
        <v>196000</v>
      </c>
      <c r="M47" s="69" t="s">
        <v>21</v>
      </c>
      <c r="N47" s="39"/>
    </row>
    <row r="48" spans="1:14" s="40" customFormat="1" ht="57">
      <c r="A48" s="42"/>
      <c r="B48" s="43"/>
      <c r="C48" s="536"/>
      <c r="D48" s="537"/>
      <c r="E48" s="103" t="s">
        <v>76</v>
      </c>
      <c r="F48" s="104">
        <v>16000</v>
      </c>
      <c r="G48" s="68"/>
      <c r="H48" s="104">
        <v>16000</v>
      </c>
      <c r="I48" s="77"/>
      <c r="J48" s="77"/>
      <c r="K48" s="102"/>
      <c r="L48" s="146">
        <f t="shared" si="2"/>
        <v>16000</v>
      </c>
      <c r="M48" s="69" t="s">
        <v>21</v>
      </c>
      <c r="N48" s="39"/>
    </row>
    <row r="49" spans="1:14" s="40" customFormat="1" ht="38.25">
      <c r="A49" s="42"/>
      <c r="B49" s="43"/>
      <c r="C49" s="536"/>
      <c r="D49" s="537"/>
      <c r="E49" s="103" t="s">
        <v>77</v>
      </c>
      <c r="F49" s="104">
        <v>61000</v>
      </c>
      <c r="G49" s="68"/>
      <c r="H49" s="104">
        <v>61000</v>
      </c>
      <c r="I49" s="77"/>
      <c r="J49" s="77"/>
      <c r="K49" s="102"/>
      <c r="L49" s="146">
        <f t="shared" si="2"/>
        <v>61000</v>
      </c>
      <c r="M49" s="69" t="s">
        <v>21</v>
      </c>
      <c r="N49" s="39"/>
    </row>
    <row r="50" spans="1:14" s="40" customFormat="1" ht="38.25">
      <c r="A50" s="42"/>
      <c r="B50" s="43"/>
      <c r="C50" s="536"/>
      <c r="D50" s="537"/>
      <c r="E50" s="103" t="s">
        <v>91</v>
      </c>
      <c r="F50" s="104">
        <v>123000</v>
      </c>
      <c r="G50" s="68"/>
      <c r="H50" s="104">
        <v>123000</v>
      </c>
      <c r="I50" s="77"/>
      <c r="J50" s="77"/>
      <c r="K50" s="102"/>
      <c r="L50" s="146">
        <f t="shared" si="2"/>
        <v>123000</v>
      </c>
      <c r="M50" s="69" t="s">
        <v>21</v>
      </c>
      <c r="N50" s="39"/>
    </row>
    <row r="51" spans="1:14" s="40" customFormat="1" ht="38.25">
      <c r="A51" s="42"/>
      <c r="B51" s="43"/>
      <c r="C51" s="536"/>
      <c r="D51" s="537"/>
      <c r="E51" s="103" t="s">
        <v>92</v>
      </c>
      <c r="F51" s="104">
        <v>166000</v>
      </c>
      <c r="G51" s="68"/>
      <c r="H51" s="104">
        <v>166000</v>
      </c>
      <c r="I51" s="77"/>
      <c r="J51" s="77"/>
      <c r="K51" s="102"/>
      <c r="L51" s="146">
        <f t="shared" si="2"/>
        <v>166000</v>
      </c>
      <c r="M51" s="69" t="s">
        <v>21</v>
      </c>
      <c r="N51" s="39"/>
    </row>
    <row r="52" spans="1:14" s="40" customFormat="1" ht="38.25">
      <c r="A52" s="42"/>
      <c r="B52" s="43"/>
      <c r="C52" s="536"/>
      <c r="D52" s="537"/>
      <c r="E52" s="103" t="s">
        <v>93</v>
      </c>
      <c r="F52" s="104">
        <v>194000</v>
      </c>
      <c r="G52" s="68"/>
      <c r="H52" s="104">
        <v>194000</v>
      </c>
      <c r="I52" s="77"/>
      <c r="J52" s="77"/>
      <c r="K52" s="102"/>
      <c r="L52" s="146">
        <f t="shared" si="2"/>
        <v>194000</v>
      </c>
      <c r="M52" s="69" t="s">
        <v>21</v>
      </c>
      <c r="N52" s="39"/>
    </row>
    <row r="53" spans="1:14" s="40" customFormat="1" ht="38.25">
      <c r="A53" s="42"/>
      <c r="B53" s="43"/>
      <c r="C53" s="536"/>
      <c r="D53" s="537"/>
      <c r="E53" s="103" t="s">
        <v>94</v>
      </c>
      <c r="F53" s="104">
        <v>173000</v>
      </c>
      <c r="G53" s="68"/>
      <c r="H53" s="104">
        <v>173000</v>
      </c>
      <c r="I53" s="77"/>
      <c r="J53" s="77"/>
      <c r="K53" s="102"/>
      <c r="L53" s="146">
        <f t="shared" si="2"/>
        <v>173000</v>
      </c>
      <c r="M53" s="69" t="s">
        <v>21</v>
      </c>
      <c r="N53" s="39"/>
    </row>
    <row r="54" spans="1:14" s="40" customFormat="1" ht="38.25">
      <c r="A54" s="42"/>
      <c r="B54" s="43"/>
      <c r="C54" s="536"/>
      <c r="D54" s="537"/>
      <c r="E54" s="103" t="s">
        <v>95</v>
      </c>
      <c r="F54" s="105">
        <v>39000</v>
      </c>
      <c r="G54" s="68"/>
      <c r="H54" s="105">
        <v>39000</v>
      </c>
      <c r="I54" s="77"/>
      <c r="J54" s="77"/>
      <c r="K54" s="102"/>
      <c r="L54" s="146">
        <f t="shared" si="2"/>
        <v>39000</v>
      </c>
      <c r="M54" s="69" t="s">
        <v>21</v>
      </c>
      <c r="N54" s="39"/>
    </row>
    <row r="55" spans="1:14" s="40" customFormat="1" ht="38.25">
      <c r="A55" s="42"/>
      <c r="B55" s="43"/>
      <c r="C55" s="536"/>
      <c r="D55" s="537"/>
      <c r="E55" s="103" t="s">
        <v>96</v>
      </c>
      <c r="F55" s="105">
        <v>22000</v>
      </c>
      <c r="G55" s="68"/>
      <c r="H55" s="105">
        <v>22000</v>
      </c>
      <c r="I55" s="77"/>
      <c r="J55" s="77"/>
      <c r="K55" s="102"/>
      <c r="L55" s="146">
        <f t="shared" si="2"/>
        <v>22000</v>
      </c>
      <c r="M55" s="69" t="s">
        <v>21</v>
      </c>
      <c r="N55" s="39"/>
    </row>
    <row r="56" spans="1:14" s="40" customFormat="1" ht="38.25">
      <c r="A56" s="42"/>
      <c r="B56" s="43"/>
      <c r="C56" s="536"/>
      <c r="D56" s="537"/>
      <c r="E56" s="103" t="s">
        <v>97</v>
      </c>
      <c r="F56" s="105">
        <v>6900</v>
      </c>
      <c r="G56" s="68"/>
      <c r="H56" s="105">
        <v>6900</v>
      </c>
      <c r="I56" s="77"/>
      <c r="J56" s="77"/>
      <c r="K56" s="102"/>
      <c r="L56" s="146">
        <f t="shared" si="2"/>
        <v>6900</v>
      </c>
      <c r="M56" s="69" t="s">
        <v>21</v>
      </c>
      <c r="N56" s="39"/>
    </row>
    <row r="57" spans="1:14" s="40" customFormat="1" ht="57">
      <c r="A57" s="42"/>
      <c r="B57" s="43"/>
      <c r="C57" s="536"/>
      <c r="D57" s="537"/>
      <c r="E57" s="106" t="s">
        <v>78</v>
      </c>
      <c r="F57" s="105">
        <v>70000</v>
      </c>
      <c r="G57" s="68"/>
      <c r="H57" s="105">
        <v>70000</v>
      </c>
      <c r="I57" s="77"/>
      <c r="J57" s="77"/>
      <c r="K57" s="102"/>
      <c r="L57" s="146">
        <f t="shared" si="2"/>
        <v>70000</v>
      </c>
      <c r="M57" s="69" t="s">
        <v>21</v>
      </c>
      <c r="N57" s="39"/>
    </row>
    <row r="58" spans="1:14" s="40" customFormat="1" ht="94.5">
      <c r="A58" s="42"/>
      <c r="B58" s="43"/>
      <c r="C58" s="536"/>
      <c r="D58" s="537"/>
      <c r="E58" s="163" t="s">
        <v>260</v>
      </c>
      <c r="F58" s="105">
        <v>7000000</v>
      </c>
      <c r="G58" s="68"/>
      <c r="H58" s="105">
        <v>7000000</v>
      </c>
      <c r="I58" s="77"/>
      <c r="J58" s="77"/>
      <c r="K58" s="102"/>
      <c r="L58" s="146">
        <f t="shared" si="2"/>
        <v>7000000</v>
      </c>
      <c r="M58" s="69" t="s">
        <v>21</v>
      </c>
      <c r="N58" s="39"/>
    </row>
    <row r="59" spans="1:14" s="40" customFormat="1" ht="19.5">
      <c r="A59" s="42"/>
      <c r="B59" s="43"/>
      <c r="C59" s="536"/>
      <c r="D59" s="537"/>
      <c r="E59" s="107" t="s">
        <v>79</v>
      </c>
      <c r="F59" s="105">
        <v>100000</v>
      </c>
      <c r="G59" s="68"/>
      <c r="H59" s="105">
        <v>100000</v>
      </c>
      <c r="I59" s="77"/>
      <c r="J59" s="77"/>
      <c r="K59" s="102"/>
      <c r="L59" s="146">
        <f t="shared" si="2"/>
        <v>100000</v>
      </c>
      <c r="M59" s="69" t="s">
        <v>21</v>
      </c>
      <c r="N59" s="39"/>
    </row>
    <row r="60" spans="1:14" s="40" customFormat="1" ht="38.25">
      <c r="A60" s="42"/>
      <c r="B60" s="43"/>
      <c r="C60" s="536"/>
      <c r="D60" s="537"/>
      <c r="E60" s="107" t="s">
        <v>82</v>
      </c>
      <c r="F60" s="105">
        <v>132000</v>
      </c>
      <c r="G60" s="68"/>
      <c r="H60" s="105">
        <v>132000</v>
      </c>
      <c r="I60" s="77"/>
      <c r="J60" s="77"/>
      <c r="K60" s="102"/>
      <c r="L60" s="146">
        <f t="shared" si="2"/>
        <v>132000</v>
      </c>
      <c r="M60" s="69" t="s">
        <v>21</v>
      </c>
      <c r="N60" s="39"/>
    </row>
    <row r="61" spans="1:14" s="40" customFormat="1" ht="38.25">
      <c r="A61" s="42"/>
      <c r="B61" s="43"/>
      <c r="C61" s="536"/>
      <c r="D61" s="537"/>
      <c r="E61" s="107" t="s">
        <v>80</v>
      </c>
      <c r="F61" s="105">
        <v>70060</v>
      </c>
      <c r="G61" s="108"/>
      <c r="H61" s="105">
        <v>70060</v>
      </c>
      <c r="I61" s="77"/>
      <c r="J61" s="77"/>
      <c r="K61" s="102"/>
      <c r="L61" s="146">
        <f t="shared" si="2"/>
        <v>70060</v>
      </c>
      <c r="M61" s="69" t="s">
        <v>21</v>
      </c>
      <c r="N61" s="39"/>
    </row>
    <row r="62" spans="1:14" s="40" customFormat="1" ht="19.5">
      <c r="A62" s="42"/>
      <c r="B62" s="43"/>
      <c r="C62" s="536"/>
      <c r="D62" s="537"/>
      <c r="E62" s="107" t="s">
        <v>81</v>
      </c>
      <c r="F62" s="105">
        <v>5400</v>
      </c>
      <c r="G62" s="108"/>
      <c r="H62" s="105">
        <v>5400</v>
      </c>
      <c r="I62" s="77"/>
      <c r="J62" s="77"/>
      <c r="K62" s="102"/>
      <c r="L62" s="146">
        <f t="shared" si="2"/>
        <v>5400</v>
      </c>
      <c r="M62" s="69" t="s">
        <v>21</v>
      </c>
      <c r="N62" s="39"/>
    </row>
    <row r="63" spans="1:14" s="40" customFormat="1" ht="38.25">
      <c r="A63" s="42"/>
      <c r="B63" s="43"/>
      <c r="C63" s="536"/>
      <c r="D63" s="537"/>
      <c r="E63" s="107" t="s">
        <v>132</v>
      </c>
      <c r="F63" s="105">
        <v>199000</v>
      </c>
      <c r="G63" s="108"/>
      <c r="H63" s="105">
        <v>199000</v>
      </c>
      <c r="I63" s="77"/>
      <c r="J63" s="77"/>
      <c r="K63" s="102"/>
      <c r="L63" s="146">
        <f t="shared" si="2"/>
        <v>199000</v>
      </c>
      <c r="M63" s="69" t="s">
        <v>21</v>
      </c>
      <c r="N63" s="39"/>
    </row>
    <row r="64" spans="1:14" s="40" customFormat="1" ht="38.25">
      <c r="A64" s="42"/>
      <c r="B64" s="43"/>
      <c r="C64" s="536"/>
      <c r="D64" s="537"/>
      <c r="E64" s="107" t="s">
        <v>99</v>
      </c>
      <c r="F64" s="105">
        <v>58600</v>
      </c>
      <c r="G64" s="108"/>
      <c r="H64" s="105">
        <v>58600</v>
      </c>
      <c r="I64" s="77"/>
      <c r="J64" s="77"/>
      <c r="K64" s="102"/>
      <c r="L64" s="146">
        <f t="shared" si="2"/>
        <v>58600</v>
      </c>
      <c r="M64" s="69" t="s">
        <v>21</v>
      </c>
      <c r="N64" s="39"/>
    </row>
    <row r="65" spans="1:14" s="40" customFormat="1" ht="38.25">
      <c r="A65" s="42"/>
      <c r="B65" s="43"/>
      <c r="C65" s="536"/>
      <c r="D65" s="537"/>
      <c r="E65" s="107" t="s">
        <v>98</v>
      </c>
      <c r="F65" s="105">
        <v>63100</v>
      </c>
      <c r="G65" s="108"/>
      <c r="H65" s="105">
        <v>63100</v>
      </c>
      <c r="I65" s="77"/>
      <c r="J65" s="77"/>
      <c r="K65" s="102"/>
      <c r="L65" s="146">
        <f t="shared" si="2"/>
        <v>63100</v>
      </c>
      <c r="M65" s="69" t="s">
        <v>21</v>
      </c>
      <c r="N65" s="39"/>
    </row>
    <row r="66" spans="1:14" s="40" customFormat="1" ht="38.25">
      <c r="A66" s="42"/>
      <c r="B66" s="43"/>
      <c r="C66" s="536"/>
      <c r="D66" s="537"/>
      <c r="E66" s="107" t="s">
        <v>100</v>
      </c>
      <c r="F66" s="105">
        <v>54600</v>
      </c>
      <c r="G66" s="108"/>
      <c r="H66" s="105">
        <v>54600</v>
      </c>
      <c r="I66" s="77"/>
      <c r="J66" s="77"/>
      <c r="K66" s="102"/>
      <c r="L66" s="146">
        <f t="shared" si="2"/>
        <v>54600</v>
      </c>
      <c r="M66" s="69" t="s">
        <v>21</v>
      </c>
      <c r="N66" s="39"/>
    </row>
    <row r="67" spans="1:14" s="40" customFormat="1" ht="38.25">
      <c r="A67" s="42"/>
      <c r="B67" s="43"/>
      <c r="C67" s="536"/>
      <c r="D67" s="537"/>
      <c r="E67" s="107" t="s">
        <v>101</v>
      </c>
      <c r="F67" s="105">
        <v>46500</v>
      </c>
      <c r="G67" s="108"/>
      <c r="H67" s="105">
        <v>46500</v>
      </c>
      <c r="I67" s="77"/>
      <c r="J67" s="77"/>
      <c r="K67" s="102"/>
      <c r="L67" s="146">
        <f t="shared" si="2"/>
        <v>46500</v>
      </c>
      <c r="M67" s="69" t="s">
        <v>21</v>
      </c>
      <c r="N67" s="39"/>
    </row>
    <row r="68" spans="1:14" s="40" customFormat="1" ht="38.25">
      <c r="A68" s="42"/>
      <c r="B68" s="43"/>
      <c r="C68" s="536"/>
      <c r="D68" s="537"/>
      <c r="E68" s="107" t="s">
        <v>102</v>
      </c>
      <c r="F68" s="105">
        <v>65000</v>
      </c>
      <c r="G68" s="68"/>
      <c r="H68" s="105">
        <v>65000</v>
      </c>
      <c r="I68" s="77"/>
      <c r="J68" s="77"/>
      <c r="K68" s="102"/>
      <c r="L68" s="146">
        <f t="shared" si="2"/>
        <v>65000</v>
      </c>
      <c r="M68" s="69" t="s">
        <v>21</v>
      </c>
      <c r="N68" s="39"/>
    </row>
    <row r="69" spans="1:14" s="40" customFormat="1" ht="38.25">
      <c r="A69" s="42"/>
      <c r="B69" s="43"/>
      <c r="C69" s="536"/>
      <c r="D69" s="537"/>
      <c r="E69" s="107" t="s">
        <v>83</v>
      </c>
      <c r="F69" s="104">
        <v>199000</v>
      </c>
      <c r="G69" s="145"/>
      <c r="H69" s="104">
        <v>199000</v>
      </c>
      <c r="I69" s="146"/>
      <c r="J69" s="77"/>
      <c r="K69" s="102"/>
      <c r="L69" s="146">
        <f t="shared" si="2"/>
        <v>199000</v>
      </c>
      <c r="M69" s="69" t="s">
        <v>21</v>
      </c>
      <c r="N69" s="39"/>
    </row>
    <row r="70" spans="1:14" s="40" customFormat="1" ht="37.5">
      <c r="A70" s="42"/>
      <c r="B70" s="43"/>
      <c r="C70" s="536"/>
      <c r="D70" s="537"/>
      <c r="E70" s="109" t="s">
        <v>84</v>
      </c>
      <c r="F70" s="70">
        <v>150000</v>
      </c>
      <c r="G70" s="68"/>
      <c r="H70" s="77">
        <v>150000</v>
      </c>
      <c r="I70" s="77"/>
      <c r="J70" s="77"/>
      <c r="K70" s="102"/>
      <c r="L70" s="146">
        <f t="shared" si="2"/>
        <v>150000</v>
      </c>
      <c r="M70" s="69" t="s">
        <v>21</v>
      </c>
      <c r="N70" s="39"/>
    </row>
    <row r="71" spans="1:14" s="40" customFormat="1" ht="19.5">
      <c r="A71" s="42"/>
      <c r="B71" s="43"/>
      <c r="C71" s="536"/>
      <c r="D71" s="537"/>
      <c r="E71" s="109" t="s">
        <v>85</v>
      </c>
      <c r="F71" s="70">
        <v>199000</v>
      </c>
      <c r="G71" s="68"/>
      <c r="H71" s="77">
        <v>199000</v>
      </c>
      <c r="I71" s="77"/>
      <c r="J71" s="77"/>
      <c r="K71" s="102"/>
      <c r="L71" s="146">
        <f t="shared" si="2"/>
        <v>199000</v>
      </c>
      <c r="M71" s="69" t="s">
        <v>21</v>
      </c>
      <c r="N71" s="39"/>
    </row>
    <row r="72" spans="1:14" s="40" customFormat="1" ht="57">
      <c r="A72" s="42"/>
      <c r="B72" s="43"/>
      <c r="C72" s="536"/>
      <c r="D72" s="537"/>
      <c r="E72" s="103" t="s">
        <v>103</v>
      </c>
      <c r="F72" s="105">
        <v>11000</v>
      </c>
      <c r="G72" s="68"/>
      <c r="H72" s="77">
        <v>11000</v>
      </c>
      <c r="I72" s="77"/>
      <c r="J72" s="77"/>
      <c r="K72" s="102"/>
      <c r="L72" s="146">
        <f t="shared" si="2"/>
        <v>11000</v>
      </c>
      <c r="M72" s="69" t="s">
        <v>21</v>
      </c>
      <c r="N72" s="39"/>
    </row>
    <row r="73" spans="1:14" s="40" customFormat="1" ht="38.25">
      <c r="A73" s="42"/>
      <c r="B73" s="43"/>
      <c r="C73" s="536"/>
      <c r="D73" s="537"/>
      <c r="E73" s="103" t="s">
        <v>86</v>
      </c>
      <c r="F73" s="105">
        <v>153000</v>
      </c>
      <c r="G73" s="68"/>
      <c r="H73" s="77">
        <v>153000</v>
      </c>
      <c r="I73" s="77"/>
      <c r="J73" s="77"/>
      <c r="K73" s="102"/>
      <c r="L73" s="146">
        <f t="shared" si="2"/>
        <v>153000</v>
      </c>
      <c r="M73" s="69" t="s">
        <v>222</v>
      </c>
      <c r="N73" s="39"/>
    </row>
    <row r="74" spans="1:14" s="40" customFormat="1" ht="19.5">
      <c r="A74" s="42"/>
      <c r="B74" s="43"/>
      <c r="C74" s="538"/>
      <c r="D74" s="539"/>
      <c r="E74" s="38" t="s">
        <v>26</v>
      </c>
      <c r="F74" s="112">
        <f>SUM(F45:F73)</f>
        <v>9843160</v>
      </c>
      <c r="G74" s="75">
        <f aca="true" t="shared" si="3" ref="G74:L74">SUM(G45:G73)</f>
        <v>0</v>
      </c>
      <c r="H74" s="112">
        <f t="shared" si="3"/>
        <v>9843160</v>
      </c>
      <c r="I74" s="112">
        <f t="shared" si="3"/>
        <v>0</v>
      </c>
      <c r="J74" s="112">
        <f t="shared" si="3"/>
        <v>0</v>
      </c>
      <c r="K74" s="112">
        <f t="shared" si="3"/>
        <v>0</v>
      </c>
      <c r="L74" s="148">
        <f t="shared" si="3"/>
        <v>9843160</v>
      </c>
      <c r="M74" s="69"/>
      <c r="N74" s="39"/>
    </row>
    <row r="75" spans="1:14" s="40" customFormat="1" ht="37.5">
      <c r="A75" s="42"/>
      <c r="B75" s="43"/>
      <c r="C75" s="553" t="s">
        <v>166</v>
      </c>
      <c r="D75" s="807"/>
      <c r="E75" s="89" t="s">
        <v>171</v>
      </c>
      <c r="F75" s="124">
        <v>-200000</v>
      </c>
      <c r="G75" s="70">
        <v>-200000</v>
      </c>
      <c r="H75" s="124"/>
      <c r="I75" s="124"/>
      <c r="J75" s="124"/>
      <c r="K75" s="140"/>
      <c r="L75" s="150">
        <f>F75+K75</f>
        <v>-200000</v>
      </c>
      <c r="M75" s="69" t="s">
        <v>67</v>
      </c>
      <c r="N75" s="39"/>
    </row>
    <row r="76" spans="1:14" s="40" customFormat="1" ht="19.5">
      <c r="A76" s="42"/>
      <c r="B76" s="43"/>
      <c r="C76" s="830"/>
      <c r="D76" s="520"/>
      <c r="E76" s="38" t="s">
        <v>170</v>
      </c>
      <c r="F76" s="112">
        <v>-200000</v>
      </c>
      <c r="G76" s="75">
        <v>-200000</v>
      </c>
      <c r="H76" s="112"/>
      <c r="I76" s="112"/>
      <c r="J76" s="112"/>
      <c r="K76" s="123"/>
      <c r="L76" s="148">
        <f>F76+K76</f>
        <v>-200000</v>
      </c>
      <c r="M76" s="69"/>
      <c r="N76" s="39"/>
    </row>
    <row r="77" spans="1:14" s="40" customFormat="1" ht="44.25" customHeight="1">
      <c r="A77" s="42"/>
      <c r="B77" s="43"/>
      <c r="C77" s="829" t="s">
        <v>134</v>
      </c>
      <c r="D77" s="831"/>
      <c r="E77" s="89" t="s">
        <v>136</v>
      </c>
      <c r="F77" s="124">
        <v>150000</v>
      </c>
      <c r="G77" s="124"/>
      <c r="H77" s="124">
        <v>150000</v>
      </c>
      <c r="I77" s="124"/>
      <c r="J77" s="124"/>
      <c r="K77" s="140"/>
      <c r="L77" s="150">
        <f>F77+K77</f>
        <v>150000</v>
      </c>
      <c r="M77" s="69" t="s">
        <v>67</v>
      </c>
      <c r="N77" s="39"/>
    </row>
    <row r="78" spans="1:14" s="40" customFormat="1" ht="121.5" customHeight="1">
      <c r="A78" s="42"/>
      <c r="B78" s="43"/>
      <c r="C78" s="529"/>
      <c r="D78" s="530"/>
      <c r="E78" s="147" t="s">
        <v>241</v>
      </c>
      <c r="F78" s="148">
        <v>1690000</v>
      </c>
      <c r="G78" s="148"/>
      <c r="H78" s="148">
        <f>F78</f>
        <v>1690000</v>
      </c>
      <c r="I78" s="148"/>
      <c r="J78" s="148"/>
      <c r="K78" s="149"/>
      <c r="L78" s="150">
        <f>F78+K78</f>
        <v>1690000</v>
      </c>
      <c r="M78" s="151" t="s">
        <v>21</v>
      </c>
      <c r="N78" s="152"/>
    </row>
    <row r="79" spans="1:14" s="40" customFormat="1" ht="70.5" customHeight="1">
      <c r="A79" s="42"/>
      <c r="B79" s="43"/>
      <c r="C79" s="529"/>
      <c r="D79" s="530"/>
      <c r="E79" s="153" t="s">
        <v>247</v>
      </c>
      <c r="F79" s="154">
        <v>120000</v>
      </c>
      <c r="G79" s="154"/>
      <c r="H79" s="154">
        <v>120000</v>
      </c>
      <c r="I79" s="148"/>
      <c r="J79" s="148"/>
      <c r="K79" s="149"/>
      <c r="L79" s="150">
        <f>F79+K79</f>
        <v>120000</v>
      </c>
      <c r="M79" s="151" t="s">
        <v>21</v>
      </c>
      <c r="N79" s="152"/>
    </row>
    <row r="80" spans="1:14" s="40" customFormat="1" ht="44.25" customHeight="1">
      <c r="A80" s="42"/>
      <c r="B80" s="43"/>
      <c r="C80" s="538"/>
      <c r="D80" s="539"/>
      <c r="E80" s="38" t="s">
        <v>160</v>
      </c>
      <c r="F80" s="112">
        <f>F77+F78+F79</f>
        <v>1960000</v>
      </c>
      <c r="G80" s="112">
        <f>G77+G78+G79</f>
        <v>0</v>
      </c>
      <c r="H80" s="112">
        <f>H77+H78+H79</f>
        <v>1960000</v>
      </c>
      <c r="I80" s="112">
        <f>I77+I78</f>
        <v>0</v>
      </c>
      <c r="J80" s="112">
        <f>J77+J78</f>
        <v>0</v>
      </c>
      <c r="K80" s="112">
        <f>K77+K78</f>
        <v>0</v>
      </c>
      <c r="L80" s="148">
        <f>L77+L78</f>
        <v>1840000</v>
      </c>
      <c r="M80" s="69"/>
      <c r="N80" s="39"/>
    </row>
    <row r="81" spans="1:14" s="40" customFormat="1" ht="70.5" customHeight="1">
      <c r="A81" s="42"/>
      <c r="B81" s="43"/>
      <c r="C81" s="832" t="s">
        <v>137</v>
      </c>
      <c r="D81" s="833"/>
      <c r="E81" s="89" t="s">
        <v>138</v>
      </c>
      <c r="F81" s="112"/>
      <c r="G81" s="112"/>
      <c r="H81" s="124"/>
      <c r="I81" s="124"/>
      <c r="J81" s="124"/>
      <c r="K81" s="124">
        <v>128000</v>
      </c>
      <c r="L81" s="150">
        <f>F81+K81</f>
        <v>128000</v>
      </c>
      <c r="M81" s="69" t="s">
        <v>21</v>
      </c>
      <c r="N81" s="39"/>
    </row>
    <row r="82" spans="1:14" s="40" customFormat="1" ht="75">
      <c r="A82" s="42"/>
      <c r="B82" s="43"/>
      <c r="C82" s="834"/>
      <c r="D82" s="835"/>
      <c r="E82" s="89" t="s">
        <v>139</v>
      </c>
      <c r="F82" s="124">
        <v>72000</v>
      </c>
      <c r="G82" s="125"/>
      <c r="H82" s="135">
        <v>72000</v>
      </c>
      <c r="I82" s="135"/>
      <c r="J82" s="135"/>
      <c r="K82" s="136"/>
      <c r="L82" s="150">
        <f>F82+K82</f>
        <v>72000</v>
      </c>
      <c r="M82" s="69" t="s">
        <v>21</v>
      </c>
      <c r="N82" s="39"/>
    </row>
    <row r="83" spans="1:14" s="40" customFormat="1" ht="19.5">
      <c r="A83" s="42"/>
      <c r="B83" s="43"/>
      <c r="C83" s="117"/>
      <c r="D83" s="118"/>
      <c r="E83" s="38" t="s">
        <v>159</v>
      </c>
      <c r="F83" s="112">
        <f>F82+F81</f>
        <v>72000</v>
      </c>
      <c r="G83" s="112">
        <f aca="true" t="shared" si="4" ref="G83:L83">G82+G81</f>
        <v>0</v>
      </c>
      <c r="H83" s="112">
        <f t="shared" si="4"/>
        <v>72000</v>
      </c>
      <c r="I83" s="112">
        <f t="shared" si="4"/>
        <v>0</v>
      </c>
      <c r="J83" s="112">
        <f t="shared" si="4"/>
        <v>0</v>
      </c>
      <c r="K83" s="112">
        <f t="shared" si="4"/>
        <v>128000</v>
      </c>
      <c r="L83" s="148">
        <f t="shared" si="4"/>
        <v>200000</v>
      </c>
      <c r="M83" s="69"/>
      <c r="N83" s="122"/>
    </row>
    <row r="84" spans="1:14" s="32" customFormat="1" ht="18.75">
      <c r="A84" s="60"/>
      <c r="B84" s="61"/>
      <c r="C84" s="756" t="s">
        <v>63</v>
      </c>
      <c r="D84" s="758"/>
      <c r="E84" s="183"/>
      <c r="F84" s="126">
        <f>F17+F40+F44+F74+F80+F83+F42+F76</f>
        <v>12982296</v>
      </c>
      <c r="G84" s="126">
        <f>G17+G40+G44+G74+G80+G83+G42+G76</f>
        <v>-200000</v>
      </c>
      <c r="H84" s="126">
        <f>H17+H40+H44+H74+H80+H83+H42</f>
        <v>13182296</v>
      </c>
      <c r="I84" s="126">
        <f>I17+I40+I44+I74+I80+I83</f>
        <v>0</v>
      </c>
      <c r="J84" s="126">
        <f>J17+J40+J44+J74+J80+J83</f>
        <v>0</v>
      </c>
      <c r="K84" s="126">
        <f>K17+K40+K44+K74+K80+K83</f>
        <v>128000</v>
      </c>
      <c r="L84" s="169">
        <f>L17+L40+L44+L74+L80+L83+L42+L76</f>
        <v>12990296</v>
      </c>
      <c r="M84" s="30">
        <f>L83+L80+L74+L44+L40+L17+L42+L76</f>
        <v>12990296</v>
      </c>
      <c r="N84" s="31"/>
    </row>
    <row r="85" spans="1:14" s="23" customFormat="1" ht="18.75">
      <c r="A85" s="45"/>
      <c r="B85" s="46"/>
      <c r="C85" s="756" t="s">
        <v>22</v>
      </c>
      <c r="D85" s="757"/>
      <c r="E85" s="758"/>
      <c r="F85" s="20"/>
      <c r="G85" s="20"/>
      <c r="H85" s="20"/>
      <c r="I85" s="20"/>
      <c r="J85" s="20"/>
      <c r="K85" s="20"/>
      <c r="L85" s="173"/>
      <c r="M85" s="21"/>
      <c r="N85" s="22"/>
    </row>
    <row r="86" spans="1:14" s="23" customFormat="1" ht="90" customHeight="1">
      <c r="A86" s="45"/>
      <c r="B86" s="46"/>
      <c r="C86" s="820" t="s">
        <v>70</v>
      </c>
      <c r="D86" s="821"/>
      <c r="E86" s="74" t="s">
        <v>133</v>
      </c>
      <c r="F86" s="20"/>
      <c r="G86" s="20"/>
      <c r="H86" s="20"/>
      <c r="I86" s="20"/>
      <c r="J86" s="20"/>
      <c r="K86" s="127">
        <v>82000</v>
      </c>
      <c r="L86" s="174">
        <f>K86</f>
        <v>82000</v>
      </c>
      <c r="M86" s="21" t="s">
        <v>21</v>
      </c>
      <c r="N86" s="22"/>
    </row>
    <row r="87" spans="1:14" s="23" customFormat="1" ht="30.75" customHeight="1">
      <c r="A87" s="45"/>
      <c r="B87" s="46"/>
      <c r="C87" s="538"/>
      <c r="D87" s="539"/>
      <c r="E87" s="101" t="s">
        <v>158</v>
      </c>
      <c r="F87" s="20"/>
      <c r="G87" s="20"/>
      <c r="H87" s="20"/>
      <c r="I87" s="20"/>
      <c r="J87" s="20"/>
      <c r="K87" s="126">
        <f>K86</f>
        <v>82000</v>
      </c>
      <c r="L87" s="169">
        <f>L86</f>
        <v>82000</v>
      </c>
      <c r="M87" s="21"/>
      <c r="N87" s="22"/>
    </row>
    <row r="88" spans="1:14" s="23" customFormat="1" ht="18.75" hidden="1">
      <c r="A88" s="45"/>
      <c r="B88" s="46"/>
      <c r="C88" s="822"/>
      <c r="D88" s="823"/>
      <c r="E88" s="183"/>
      <c r="F88" s="20"/>
      <c r="G88" s="20"/>
      <c r="H88" s="20"/>
      <c r="I88" s="20"/>
      <c r="J88" s="20"/>
      <c r="K88" s="127"/>
      <c r="L88" s="174"/>
      <c r="M88" s="21"/>
      <c r="N88" s="22"/>
    </row>
    <row r="89" spans="1:14" s="23" customFormat="1" ht="18.75" hidden="1">
      <c r="A89" s="45"/>
      <c r="B89" s="46"/>
      <c r="C89" s="822"/>
      <c r="D89" s="823"/>
      <c r="E89" s="183"/>
      <c r="F89" s="20"/>
      <c r="G89" s="20"/>
      <c r="H89" s="20"/>
      <c r="I89" s="20"/>
      <c r="J89" s="20"/>
      <c r="K89" s="127"/>
      <c r="L89" s="174"/>
      <c r="M89" s="21"/>
      <c r="N89" s="22"/>
    </row>
    <row r="90" spans="1:14" s="23" customFormat="1" ht="93" customHeight="1">
      <c r="A90" s="45"/>
      <c r="B90" s="46"/>
      <c r="C90" s="824" t="s">
        <v>113</v>
      </c>
      <c r="D90" s="786"/>
      <c r="E90" s="89" t="s">
        <v>104</v>
      </c>
      <c r="F90" s="88"/>
      <c r="G90" s="88"/>
      <c r="H90" s="88"/>
      <c r="I90" s="88"/>
      <c r="J90" s="88"/>
      <c r="K90" s="128"/>
      <c r="L90" s="175"/>
      <c r="M90" s="96"/>
      <c r="N90" s="22"/>
    </row>
    <row r="91" spans="1:14" s="23" customFormat="1" ht="58.5" customHeight="1">
      <c r="A91" s="45"/>
      <c r="B91" s="46"/>
      <c r="C91" s="825"/>
      <c r="D91" s="826"/>
      <c r="E91" s="89" t="s">
        <v>105</v>
      </c>
      <c r="F91" s="20"/>
      <c r="G91" s="20"/>
      <c r="H91" s="20"/>
      <c r="I91" s="20"/>
      <c r="J91" s="20"/>
      <c r="K91" s="127">
        <v>184000</v>
      </c>
      <c r="L91" s="174">
        <f aca="true" t="shared" si="5" ref="L91:L99">F91+K91</f>
        <v>184000</v>
      </c>
      <c r="M91" s="21" t="s">
        <v>21</v>
      </c>
      <c r="N91" s="22"/>
    </row>
    <row r="92" spans="1:14" s="23" customFormat="1" ht="37.5">
      <c r="A92" s="45"/>
      <c r="B92" s="46"/>
      <c r="C92" s="825"/>
      <c r="D92" s="826"/>
      <c r="E92" s="89" t="s">
        <v>106</v>
      </c>
      <c r="F92" s="20"/>
      <c r="G92" s="20"/>
      <c r="H92" s="20"/>
      <c r="I92" s="20"/>
      <c r="J92" s="20"/>
      <c r="K92" s="127">
        <v>27500</v>
      </c>
      <c r="L92" s="174">
        <f t="shared" si="5"/>
        <v>27500</v>
      </c>
      <c r="M92" s="21" t="s">
        <v>21</v>
      </c>
      <c r="N92" s="22"/>
    </row>
    <row r="93" spans="1:14" s="23" customFormat="1" ht="37.5">
      <c r="A93" s="45"/>
      <c r="B93" s="46"/>
      <c r="C93" s="825"/>
      <c r="D93" s="826"/>
      <c r="E93" s="79" t="s">
        <v>107</v>
      </c>
      <c r="F93" s="62"/>
      <c r="G93" s="20"/>
      <c r="H93" s="20"/>
      <c r="I93" s="20"/>
      <c r="J93" s="20"/>
      <c r="K93" s="127">
        <v>22000</v>
      </c>
      <c r="L93" s="174">
        <f t="shared" si="5"/>
        <v>22000</v>
      </c>
      <c r="M93" s="21" t="s">
        <v>21</v>
      </c>
      <c r="N93" s="22"/>
    </row>
    <row r="94" spans="1:14" s="23" customFormat="1" ht="18.75">
      <c r="A94" s="45"/>
      <c r="B94" s="46"/>
      <c r="C94" s="825"/>
      <c r="D94" s="826"/>
      <c r="E94" s="74" t="s">
        <v>108</v>
      </c>
      <c r="F94" s="19"/>
      <c r="G94" s="19"/>
      <c r="H94" s="19"/>
      <c r="I94" s="19"/>
      <c r="J94" s="19"/>
      <c r="K94" s="127">
        <v>35500</v>
      </c>
      <c r="L94" s="174">
        <f t="shared" si="5"/>
        <v>35500</v>
      </c>
      <c r="M94" s="21" t="s">
        <v>21</v>
      </c>
      <c r="N94" s="22"/>
    </row>
    <row r="95" spans="1:14" s="23" customFormat="1" ht="37.5">
      <c r="A95" s="71"/>
      <c r="B95" s="72"/>
      <c r="C95" s="825"/>
      <c r="D95" s="826"/>
      <c r="E95" s="94" t="s">
        <v>109</v>
      </c>
      <c r="F95" s="87"/>
      <c r="G95" s="87"/>
      <c r="H95" s="87"/>
      <c r="I95" s="87"/>
      <c r="J95" s="87"/>
      <c r="K95" s="129">
        <v>99000</v>
      </c>
      <c r="L95" s="174">
        <f t="shared" si="5"/>
        <v>99000</v>
      </c>
      <c r="M95" s="21" t="s">
        <v>21</v>
      </c>
      <c r="N95" s="22"/>
    </row>
    <row r="96" spans="1:14" s="23" customFormat="1" ht="18.75">
      <c r="A96" s="71"/>
      <c r="B96" s="72"/>
      <c r="C96" s="825"/>
      <c r="D96" s="826"/>
      <c r="E96" s="94" t="s">
        <v>110</v>
      </c>
      <c r="F96" s="87"/>
      <c r="G96" s="87"/>
      <c r="H96" s="87"/>
      <c r="I96" s="87"/>
      <c r="J96" s="87"/>
      <c r="K96" s="129">
        <v>29004</v>
      </c>
      <c r="L96" s="174">
        <f t="shared" si="5"/>
        <v>29004</v>
      </c>
      <c r="M96" s="21" t="s">
        <v>21</v>
      </c>
      <c r="N96" s="22"/>
    </row>
    <row r="97" spans="1:14" s="23" customFormat="1" ht="18.75">
      <c r="A97" s="71"/>
      <c r="B97" s="72"/>
      <c r="C97" s="825"/>
      <c r="D97" s="826"/>
      <c r="E97" s="94" t="s">
        <v>111</v>
      </c>
      <c r="F97" s="87"/>
      <c r="G97" s="87"/>
      <c r="H97" s="87"/>
      <c r="I97" s="87"/>
      <c r="J97" s="87"/>
      <c r="K97" s="129">
        <v>34750</v>
      </c>
      <c r="L97" s="174">
        <f t="shared" si="5"/>
        <v>34750</v>
      </c>
      <c r="M97" s="21" t="s">
        <v>21</v>
      </c>
      <c r="N97" s="22"/>
    </row>
    <row r="98" spans="1:14" s="23" customFormat="1" ht="18.75">
      <c r="A98" s="71"/>
      <c r="B98" s="72"/>
      <c r="C98" s="825"/>
      <c r="D98" s="826"/>
      <c r="E98" s="94" t="s">
        <v>112</v>
      </c>
      <c r="F98" s="87"/>
      <c r="G98" s="87"/>
      <c r="H98" s="87"/>
      <c r="I98" s="87"/>
      <c r="J98" s="87"/>
      <c r="K98" s="129">
        <v>48654</v>
      </c>
      <c r="L98" s="174">
        <f t="shared" si="5"/>
        <v>48654</v>
      </c>
      <c r="M98" s="21" t="s">
        <v>21</v>
      </c>
      <c r="N98" s="22"/>
    </row>
    <row r="99" spans="1:14" s="23" customFormat="1" ht="18.75">
      <c r="A99" s="71"/>
      <c r="B99" s="72"/>
      <c r="C99" s="827"/>
      <c r="D99" s="828"/>
      <c r="E99" s="41" t="s">
        <v>53</v>
      </c>
      <c r="F99" s="87"/>
      <c r="G99" s="87"/>
      <c r="H99" s="87"/>
      <c r="I99" s="87"/>
      <c r="J99" s="87"/>
      <c r="K99" s="130">
        <f>SUM(K91:K98)</f>
        <v>480408</v>
      </c>
      <c r="L99" s="169">
        <f t="shared" si="5"/>
        <v>480408</v>
      </c>
      <c r="M99" s="73"/>
      <c r="N99" s="22"/>
    </row>
    <row r="100" spans="1:14" s="23" customFormat="1" ht="37.5">
      <c r="A100" s="71"/>
      <c r="B100" s="72"/>
      <c r="C100" s="553" t="s">
        <v>166</v>
      </c>
      <c r="D100" s="807"/>
      <c r="E100" s="94" t="s">
        <v>167</v>
      </c>
      <c r="F100" s="87"/>
      <c r="G100" s="87"/>
      <c r="H100" s="87"/>
      <c r="I100" s="87"/>
      <c r="J100" s="87"/>
      <c r="K100" s="130">
        <v>500000</v>
      </c>
      <c r="L100" s="159">
        <f>K100</f>
        <v>500000</v>
      </c>
      <c r="M100" s="73" t="s">
        <v>223</v>
      </c>
      <c r="N100" s="22"/>
    </row>
    <row r="101" spans="1:14" s="23" customFormat="1" ht="37.5">
      <c r="A101" s="71"/>
      <c r="B101" s="72"/>
      <c r="C101" s="819"/>
      <c r="D101" s="543"/>
      <c r="E101" s="94" t="s">
        <v>168</v>
      </c>
      <c r="F101" s="87"/>
      <c r="G101" s="87"/>
      <c r="H101" s="87"/>
      <c r="I101" s="87"/>
      <c r="J101" s="87"/>
      <c r="K101" s="130">
        <v>300000</v>
      </c>
      <c r="L101" s="159">
        <f>K101</f>
        <v>300000</v>
      </c>
      <c r="M101" s="73" t="s">
        <v>223</v>
      </c>
      <c r="N101" s="22"/>
    </row>
    <row r="102" spans="1:14" s="23" customFormat="1" ht="56.25">
      <c r="A102" s="71"/>
      <c r="B102" s="72"/>
      <c r="C102" s="819"/>
      <c r="D102" s="543"/>
      <c r="E102" s="94" t="s">
        <v>169</v>
      </c>
      <c r="F102" s="87"/>
      <c r="G102" s="87"/>
      <c r="H102" s="87"/>
      <c r="I102" s="87"/>
      <c r="J102" s="87"/>
      <c r="K102" s="130">
        <v>216836</v>
      </c>
      <c r="L102" s="159">
        <f>K102</f>
        <v>216836</v>
      </c>
      <c r="M102" s="73" t="s">
        <v>223</v>
      </c>
      <c r="N102" s="22"/>
    </row>
    <row r="103" spans="1:14" s="23" customFormat="1" ht="18.75">
      <c r="A103" s="71"/>
      <c r="B103" s="72"/>
      <c r="C103" s="819"/>
      <c r="D103" s="543"/>
      <c r="E103" s="182" t="s">
        <v>170</v>
      </c>
      <c r="F103" s="87"/>
      <c r="G103" s="87"/>
      <c r="H103" s="87"/>
      <c r="I103" s="87"/>
      <c r="J103" s="87"/>
      <c r="K103" s="130">
        <f>K100+K101+K102</f>
        <v>1016836</v>
      </c>
      <c r="L103" s="159">
        <f>L100+L101+L102</f>
        <v>1016836</v>
      </c>
      <c r="M103" s="73"/>
      <c r="N103" s="22"/>
    </row>
    <row r="104" spans="1:14" s="23" customFormat="1" ht="75">
      <c r="A104" s="71"/>
      <c r="B104" s="72"/>
      <c r="C104" s="553" t="s">
        <v>87</v>
      </c>
      <c r="D104" s="807"/>
      <c r="E104" s="94" t="s">
        <v>143</v>
      </c>
      <c r="F104" s="87"/>
      <c r="G104" s="87"/>
      <c r="H104" s="87"/>
      <c r="I104" s="87"/>
      <c r="J104" s="87"/>
      <c r="K104" s="129">
        <v>105000</v>
      </c>
      <c r="L104" s="156">
        <f>K104</f>
        <v>105000</v>
      </c>
      <c r="M104" s="73" t="s">
        <v>21</v>
      </c>
      <c r="N104" s="22"/>
    </row>
    <row r="105" spans="1:14" s="23" customFormat="1" ht="75">
      <c r="A105" s="71"/>
      <c r="B105" s="72"/>
      <c r="C105" s="521"/>
      <c r="D105" s="522"/>
      <c r="E105" s="94" t="s">
        <v>144</v>
      </c>
      <c r="F105" s="87"/>
      <c r="G105" s="87"/>
      <c r="H105" s="87"/>
      <c r="I105" s="87"/>
      <c r="J105" s="87"/>
      <c r="K105" s="129">
        <v>100000</v>
      </c>
      <c r="L105" s="156">
        <f>K105</f>
        <v>100000</v>
      </c>
      <c r="M105" s="73" t="s">
        <v>21</v>
      </c>
      <c r="N105" s="22"/>
    </row>
    <row r="106" spans="1:14" s="23" customFormat="1" ht="75">
      <c r="A106" s="71"/>
      <c r="B106" s="72"/>
      <c r="C106" s="521"/>
      <c r="D106" s="522"/>
      <c r="E106" s="94" t="s">
        <v>145</v>
      </c>
      <c r="F106" s="87"/>
      <c r="G106" s="87"/>
      <c r="H106" s="87"/>
      <c r="I106" s="87"/>
      <c r="J106" s="87"/>
      <c r="K106" s="129">
        <v>93000</v>
      </c>
      <c r="L106" s="156">
        <f>K106</f>
        <v>93000</v>
      </c>
      <c r="M106" s="73" t="s">
        <v>21</v>
      </c>
      <c r="N106" s="22"/>
    </row>
    <row r="107" spans="1:14" s="23" customFormat="1" ht="18.75" hidden="1">
      <c r="A107" s="71"/>
      <c r="B107" s="72"/>
      <c r="C107" s="521"/>
      <c r="D107" s="522"/>
      <c r="E107" s="94"/>
      <c r="F107" s="87"/>
      <c r="G107" s="87"/>
      <c r="H107" s="87"/>
      <c r="I107" s="87"/>
      <c r="J107" s="87"/>
      <c r="K107" s="129"/>
      <c r="L107" s="156">
        <f>K107</f>
        <v>0</v>
      </c>
      <c r="M107" s="73"/>
      <c r="N107" s="22"/>
    </row>
    <row r="108" spans="1:14" s="23" customFormat="1" ht="18.75" hidden="1">
      <c r="A108" s="71"/>
      <c r="B108" s="72"/>
      <c r="C108" s="523"/>
      <c r="D108" s="524"/>
      <c r="E108" s="94"/>
      <c r="F108" s="87"/>
      <c r="G108" s="87"/>
      <c r="H108" s="87"/>
      <c r="I108" s="87"/>
      <c r="J108" s="87"/>
      <c r="K108" s="129"/>
      <c r="L108" s="156">
        <f>K108</f>
        <v>0</v>
      </c>
      <c r="M108" s="73"/>
      <c r="N108" s="22"/>
    </row>
    <row r="109" spans="1:14" s="23" customFormat="1" ht="18.75">
      <c r="A109" s="71"/>
      <c r="B109" s="72"/>
      <c r="C109" s="819"/>
      <c r="D109" s="543"/>
      <c r="E109" s="182" t="s">
        <v>142</v>
      </c>
      <c r="F109" s="87"/>
      <c r="G109" s="87"/>
      <c r="H109" s="87"/>
      <c r="I109" s="87"/>
      <c r="J109" s="87"/>
      <c r="K109" s="130">
        <f>SUM(K104:K108)</f>
        <v>298000</v>
      </c>
      <c r="L109" s="159">
        <f>SUM(L104:L108)</f>
        <v>298000</v>
      </c>
      <c r="M109" s="73"/>
      <c r="N109" s="22"/>
    </row>
    <row r="110" spans="1:14" s="23" customFormat="1" ht="37.5" hidden="1">
      <c r="A110" s="71"/>
      <c r="B110" s="72"/>
      <c r="C110" s="540" t="s">
        <v>23</v>
      </c>
      <c r="D110" s="811"/>
      <c r="E110" s="182" t="s">
        <v>163</v>
      </c>
      <c r="F110" s="87"/>
      <c r="G110" s="87"/>
      <c r="H110" s="87"/>
      <c r="I110" s="87"/>
      <c r="J110" s="87"/>
      <c r="K110" s="130"/>
      <c r="L110" s="159"/>
      <c r="M110" s="73"/>
      <c r="N110" s="22"/>
    </row>
    <row r="111" spans="1:14" s="23" customFormat="1" ht="18.75" hidden="1">
      <c r="A111" s="71"/>
      <c r="B111" s="72"/>
      <c r="C111" s="812"/>
      <c r="D111" s="813"/>
      <c r="E111" s="182"/>
      <c r="F111" s="87"/>
      <c r="G111" s="87"/>
      <c r="H111" s="87"/>
      <c r="I111" s="87"/>
      <c r="J111" s="87"/>
      <c r="K111" s="130"/>
      <c r="L111" s="159"/>
      <c r="M111" s="73"/>
      <c r="N111" s="22"/>
    </row>
    <row r="112" spans="1:14" s="23" customFormat="1" ht="18.75">
      <c r="A112" s="71"/>
      <c r="B112" s="72"/>
      <c r="C112" s="814"/>
      <c r="D112" s="551"/>
      <c r="E112" s="182"/>
      <c r="F112" s="87"/>
      <c r="G112" s="87"/>
      <c r="H112" s="87"/>
      <c r="I112" s="87"/>
      <c r="J112" s="87"/>
      <c r="K112" s="130"/>
      <c r="L112" s="159"/>
      <c r="M112" s="73"/>
      <c r="N112" s="22"/>
    </row>
    <row r="113" spans="1:14" s="23" customFormat="1" ht="96" customHeight="1">
      <c r="A113" s="71"/>
      <c r="B113" s="72"/>
      <c r="C113" s="553" t="s">
        <v>146</v>
      </c>
      <c r="D113" s="807"/>
      <c r="E113" s="94" t="s">
        <v>147</v>
      </c>
      <c r="F113" s="87"/>
      <c r="G113" s="87"/>
      <c r="H113" s="87"/>
      <c r="I113" s="87"/>
      <c r="J113" s="87"/>
      <c r="K113" s="129">
        <v>6750</v>
      </c>
      <c r="L113" s="156">
        <f aca="true" t="shared" si="6" ref="L113:L121">K113</f>
        <v>6750</v>
      </c>
      <c r="M113" s="73" t="s">
        <v>21</v>
      </c>
      <c r="N113" s="22"/>
    </row>
    <row r="114" spans="1:14" s="23" customFormat="1" ht="93.75">
      <c r="A114" s="71"/>
      <c r="B114" s="72"/>
      <c r="C114" s="521"/>
      <c r="D114" s="522"/>
      <c r="E114" s="94" t="s">
        <v>148</v>
      </c>
      <c r="F114" s="87"/>
      <c r="G114" s="87"/>
      <c r="H114" s="87"/>
      <c r="I114" s="87"/>
      <c r="J114" s="87"/>
      <c r="K114" s="129">
        <v>40000</v>
      </c>
      <c r="L114" s="156">
        <f t="shared" si="6"/>
        <v>40000</v>
      </c>
      <c r="M114" s="73" t="s">
        <v>21</v>
      </c>
      <c r="N114" s="22"/>
    </row>
    <row r="115" spans="1:14" s="23" customFormat="1" ht="75">
      <c r="A115" s="71"/>
      <c r="B115" s="72"/>
      <c r="C115" s="521"/>
      <c r="D115" s="522"/>
      <c r="E115" s="94" t="s">
        <v>250</v>
      </c>
      <c r="F115" s="87"/>
      <c r="G115" s="87"/>
      <c r="H115" s="87"/>
      <c r="I115" s="87"/>
      <c r="J115" s="87"/>
      <c r="K115" s="129">
        <v>180000</v>
      </c>
      <c r="L115" s="156">
        <f t="shared" si="6"/>
        <v>180000</v>
      </c>
      <c r="M115" s="73" t="s">
        <v>21</v>
      </c>
      <c r="N115" s="22"/>
    </row>
    <row r="116" spans="1:14" s="23" customFormat="1" ht="75">
      <c r="A116" s="71"/>
      <c r="B116" s="72"/>
      <c r="C116" s="521"/>
      <c r="D116" s="522"/>
      <c r="E116" s="94" t="s">
        <v>251</v>
      </c>
      <c r="F116" s="87"/>
      <c r="G116" s="87"/>
      <c r="H116" s="87"/>
      <c r="I116" s="87"/>
      <c r="J116" s="87"/>
      <c r="K116" s="129">
        <v>1620000</v>
      </c>
      <c r="L116" s="156">
        <f t="shared" si="6"/>
        <v>1620000</v>
      </c>
      <c r="M116" s="73" t="s">
        <v>21</v>
      </c>
      <c r="N116" s="22"/>
    </row>
    <row r="117" spans="1:14" s="23" customFormat="1" ht="75">
      <c r="A117" s="71"/>
      <c r="B117" s="72"/>
      <c r="C117" s="521"/>
      <c r="D117" s="522"/>
      <c r="E117" s="94" t="s">
        <v>156</v>
      </c>
      <c r="F117" s="87"/>
      <c r="G117" s="87"/>
      <c r="H117" s="87"/>
      <c r="I117" s="87"/>
      <c r="J117" s="87"/>
      <c r="K117" s="129">
        <v>357000</v>
      </c>
      <c r="L117" s="174">
        <f>F117+K117</f>
        <v>357000</v>
      </c>
      <c r="M117" s="21" t="s">
        <v>21</v>
      </c>
      <c r="N117" s="22"/>
    </row>
    <row r="118" spans="1:14" s="23" customFormat="1" ht="75">
      <c r="A118" s="71"/>
      <c r="B118" s="72"/>
      <c r="C118" s="521"/>
      <c r="D118" s="522"/>
      <c r="E118" s="94" t="s">
        <v>157</v>
      </c>
      <c r="F118" s="87"/>
      <c r="G118" s="87"/>
      <c r="H118" s="87"/>
      <c r="I118" s="87"/>
      <c r="J118" s="87"/>
      <c r="K118" s="129">
        <v>323000</v>
      </c>
      <c r="L118" s="174">
        <f>F118+K118</f>
        <v>323000</v>
      </c>
      <c r="M118" s="21" t="s">
        <v>21</v>
      </c>
      <c r="N118" s="22"/>
    </row>
    <row r="119" spans="1:14" s="23" customFormat="1" ht="112.5">
      <c r="A119" s="71"/>
      <c r="B119" s="72"/>
      <c r="C119" s="521"/>
      <c r="D119" s="522"/>
      <c r="E119" s="94" t="s">
        <v>249</v>
      </c>
      <c r="F119" s="87"/>
      <c r="G119" s="87"/>
      <c r="H119" s="87"/>
      <c r="I119" s="87"/>
      <c r="J119" s="87"/>
      <c r="K119" s="129">
        <v>216000</v>
      </c>
      <c r="L119" s="174">
        <f>F119+K119</f>
        <v>216000</v>
      </c>
      <c r="M119" s="73"/>
      <c r="N119" s="22"/>
    </row>
    <row r="120" spans="1:14" s="23" customFormat="1" ht="18.75">
      <c r="A120" s="71"/>
      <c r="B120" s="72"/>
      <c r="C120" s="523"/>
      <c r="D120" s="524"/>
      <c r="E120" s="182" t="s">
        <v>149</v>
      </c>
      <c r="F120" s="87"/>
      <c r="G120" s="87"/>
      <c r="H120" s="87"/>
      <c r="I120" s="87"/>
      <c r="J120" s="87"/>
      <c r="K120" s="130">
        <f>SUM(K113:K119)</f>
        <v>2742750</v>
      </c>
      <c r="L120" s="159">
        <f>SUM(L113:L119)</f>
        <v>2742750</v>
      </c>
      <c r="M120" s="73"/>
      <c r="N120" s="22"/>
    </row>
    <row r="121" spans="1:14" s="23" customFormat="1" ht="75.75" customHeight="1">
      <c r="A121" s="71"/>
      <c r="B121" s="72"/>
      <c r="C121" s="815" t="s">
        <v>150</v>
      </c>
      <c r="D121" s="816"/>
      <c r="E121" s="94" t="s">
        <v>151</v>
      </c>
      <c r="F121" s="87"/>
      <c r="G121" s="87"/>
      <c r="H121" s="87"/>
      <c r="I121" s="87"/>
      <c r="J121" s="87"/>
      <c r="K121" s="129">
        <v>6480</v>
      </c>
      <c r="L121" s="156">
        <f t="shared" si="6"/>
        <v>6480</v>
      </c>
      <c r="M121" s="73" t="s">
        <v>21</v>
      </c>
      <c r="N121" s="22"/>
    </row>
    <row r="122" spans="1:14" s="23" customFormat="1" ht="18.75">
      <c r="A122" s="71"/>
      <c r="B122" s="72"/>
      <c r="C122" s="810"/>
      <c r="D122" s="551"/>
      <c r="E122" s="182" t="s">
        <v>152</v>
      </c>
      <c r="F122" s="87"/>
      <c r="G122" s="87"/>
      <c r="H122" s="87"/>
      <c r="I122" s="87"/>
      <c r="J122" s="87"/>
      <c r="K122" s="130">
        <f>K121</f>
        <v>6480</v>
      </c>
      <c r="L122" s="159">
        <f>L121</f>
        <v>6480</v>
      </c>
      <c r="M122" s="73"/>
      <c r="N122" s="22"/>
    </row>
    <row r="123" spans="1:14" s="23" customFormat="1" ht="119.25" customHeight="1">
      <c r="A123" s="71"/>
      <c r="B123" s="72"/>
      <c r="C123" s="817" t="s">
        <v>224</v>
      </c>
      <c r="D123" s="818"/>
      <c r="E123" s="94" t="s">
        <v>225</v>
      </c>
      <c r="F123" s="87"/>
      <c r="G123" s="87"/>
      <c r="H123" s="87"/>
      <c r="I123" s="87"/>
      <c r="J123" s="87"/>
      <c r="K123" s="130">
        <v>14040</v>
      </c>
      <c r="L123" s="159">
        <f>K123</f>
        <v>14040</v>
      </c>
      <c r="M123" s="73" t="s">
        <v>227</v>
      </c>
      <c r="N123" s="22"/>
    </row>
    <row r="124" spans="1:14" s="23" customFormat="1" ht="18.75">
      <c r="A124" s="71"/>
      <c r="B124" s="72"/>
      <c r="C124" s="142"/>
      <c r="D124" s="120"/>
      <c r="E124" s="182" t="s">
        <v>193</v>
      </c>
      <c r="F124" s="87"/>
      <c r="G124" s="87"/>
      <c r="H124" s="87"/>
      <c r="I124" s="87"/>
      <c r="J124" s="87"/>
      <c r="K124" s="130">
        <f>K123</f>
        <v>14040</v>
      </c>
      <c r="L124" s="159">
        <f>L123</f>
        <v>14040</v>
      </c>
      <c r="M124" s="73"/>
      <c r="N124" s="22"/>
    </row>
    <row r="125" spans="1:14" s="23" customFormat="1" ht="39.75" customHeight="1">
      <c r="A125" s="71"/>
      <c r="B125" s="72"/>
      <c r="C125" s="553" t="s">
        <v>134</v>
      </c>
      <c r="D125" s="807"/>
      <c r="E125" s="147" t="s">
        <v>135</v>
      </c>
      <c r="F125" s="155"/>
      <c r="G125" s="155"/>
      <c r="H125" s="155"/>
      <c r="I125" s="155"/>
      <c r="J125" s="155"/>
      <c r="K125" s="156">
        <v>199000</v>
      </c>
      <c r="L125" s="156">
        <f>K125</f>
        <v>199000</v>
      </c>
      <c r="M125" s="73" t="s">
        <v>21</v>
      </c>
      <c r="N125" s="22"/>
    </row>
    <row r="126" spans="1:14" s="23" customFormat="1" ht="39.75" customHeight="1">
      <c r="A126" s="71"/>
      <c r="B126" s="72"/>
      <c r="C126" s="521"/>
      <c r="D126" s="522"/>
      <c r="E126" s="147" t="s">
        <v>140</v>
      </c>
      <c r="F126" s="155"/>
      <c r="G126" s="155"/>
      <c r="H126" s="155"/>
      <c r="I126" s="155"/>
      <c r="J126" s="155"/>
      <c r="K126" s="156">
        <v>199998</v>
      </c>
      <c r="L126" s="156">
        <f>K126</f>
        <v>199998</v>
      </c>
      <c r="M126" s="73" t="s">
        <v>21</v>
      </c>
      <c r="N126" s="22"/>
    </row>
    <row r="127" spans="1:14" s="23" customFormat="1" ht="39.75" customHeight="1" hidden="1">
      <c r="A127" s="71"/>
      <c r="B127" s="72"/>
      <c r="C127" s="521"/>
      <c r="D127" s="522"/>
      <c r="E127" s="147" t="s">
        <v>164</v>
      </c>
      <c r="F127" s="155"/>
      <c r="G127" s="155"/>
      <c r="H127" s="155"/>
      <c r="I127" s="155"/>
      <c r="J127" s="155"/>
      <c r="K127" s="156"/>
      <c r="L127" s="156"/>
      <c r="M127" s="73" t="s">
        <v>21</v>
      </c>
      <c r="N127" s="22"/>
    </row>
    <row r="128" spans="1:14" s="23" customFormat="1" ht="82.5" customHeight="1">
      <c r="A128" s="71"/>
      <c r="B128" s="72"/>
      <c r="C128" s="521"/>
      <c r="D128" s="522"/>
      <c r="E128" s="147" t="s">
        <v>156</v>
      </c>
      <c r="F128" s="155"/>
      <c r="G128" s="155"/>
      <c r="H128" s="155"/>
      <c r="I128" s="155"/>
      <c r="J128" s="155"/>
      <c r="K128" s="156">
        <v>357000</v>
      </c>
      <c r="L128" s="156">
        <f>K128</f>
        <v>357000</v>
      </c>
      <c r="M128" s="73" t="s">
        <v>21</v>
      </c>
      <c r="N128" s="22"/>
    </row>
    <row r="129" spans="1:14" s="23" customFormat="1" ht="85.5" customHeight="1">
      <c r="A129" s="71"/>
      <c r="B129" s="72"/>
      <c r="C129" s="521"/>
      <c r="D129" s="522"/>
      <c r="E129" s="147" t="s">
        <v>157</v>
      </c>
      <c r="F129" s="155"/>
      <c r="G129" s="155"/>
      <c r="H129" s="155"/>
      <c r="I129" s="155"/>
      <c r="J129" s="155"/>
      <c r="K129" s="156">
        <v>323000</v>
      </c>
      <c r="L129" s="156">
        <f>K129</f>
        <v>323000</v>
      </c>
      <c r="M129" s="73" t="s">
        <v>21</v>
      </c>
      <c r="N129" s="22"/>
    </row>
    <row r="130" spans="1:14" s="23" customFormat="1" ht="93.75" customHeight="1">
      <c r="A130" s="71"/>
      <c r="B130" s="72"/>
      <c r="C130" s="521"/>
      <c r="D130" s="522"/>
      <c r="E130" s="147" t="s">
        <v>245</v>
      </c>
      <c r="F130" s="155"/>
      <c r="G130" s="155"/>
      <c r="H130" s="155"/>
      <c r="I130" s="155"/>
      <c r="J130" s="155"/>
      <c r="K130" s="156">
        <v>1310000</v>
      </c>
      <c r="L130" s="156">
        <f>K130</f>
        <v>1310000</v>
      </c>
      <c r="M130" s="73"/>
      <c r="N130" s="22"/>
    </row>
    <row r="131" spans="1:14" s="23" customFormat="1" ht="93.75" customHeight="1">
      <c r="A131" s="71"/>
      <c r="B131" s="72"/>
      <c r="C131" s="521"/>
      <c r="D131" s="522"/>
      <c r="E131" s="147" t="s">
        <v>249</v>
      </c>
      <c r="F131" s="155"/>
      <c r="G131" s="155"/>
      <c r="H131" s="155"/>
      <c r="I131" s="155"/>
      <c r="J131" s="155"/>
      <c r="K131" s="156">
        <v>216000</v>
      </c>
      <c r="L131" s="156">
        <f>K131</f>
        <v>216000</v>
      </c>
      <c r="M131" s="73"/>
      <c r="N131" s="22"/>
    </row>
    <row r="132" spans="1:14" s="23" customFormat="1" ht="18.75">
      <c r="A132" s="71"/>
      <c r="B132" s="72"/>
      <c r="C132" s="523"/>
      <c r="D132" s="524"/>
      <c r="E132" s="182" t="s">
        <v>141</v>
      </c>
      <c r="F132" s="87"/>
      <c r="G132" s="87"/>
      <c r="H132" s="87"/>
      <c r="I132" s="87"/>
      <c r="J132" s="87"/>
      <c r="K132" s="130">
        <f>K126+K125+K127+K130+K129+K128+K131</f>
        <v>2604998</v>
      </c>
      <c r="L132" s="159">
        <f>L126+L125+L127+L130+L129+L128+L131</f>
        <v>2604998</v>
      </c>
      <c r="M132" s="73"/>
      <c r="N132" s="22"/>
    </row>
    <row r="133" spans="1:14" s="158" customFormat="1" ht="99" customHeight="1">
      <c r="A133" s="71"/>
      <c r="B133" s="72"/>
      <c r="C133" s="808" t="s">
        <v>153</v>
      </c>
      <c r="D133" s="809"/>
      <c r="E133" s="147" t="s">
        <v>154</v>
      </c>
      <c r="F133" s="155"/>
      <c r="G133" s="155"/>
      <c r="H133" s="155"/>
      <c r="I133" s="155"/>
      <c r="J133" s="155"/>
      <c r="K133" s="156">
        <v>40000</v>
      </c>
      <c r="L133" s="156">
        <f>K133</f>
        <v>40000</v>
      </c>
      <c r="M133" s="73" t="s">
        <v>21</v>
      </c>
      <c r="N133" s="157"/>
    </row>
    <row r="134" spans="1:14" s="23" customFormat="1" ht="18.75">
      <c r="A134" s="71"/>
      <c r="B134" s="72"/>
      <c r="C134" s="115"/>
      <c r="D134" s="116"/>
      <c r="E134" s="182" t="s">
        <v>155</v>
      </c>
      <c r="F134" s="87"/>
      <c r="G134" s="87"/>
      <c r="H134" s="87"/>
      <c r="I134" s="87"/>
      <c r="J134" s="87"/>
      <c r="K134" s="130">
        <f>K133</f>
        <v>40000</v>
      </c>
      <c r="L134" s="159">
        <f>L133</f>
        <v>40000</v>
      </c>
      <c r="M134" s="73"/>
      <c r="N134" s="22"/>
    </row>
    <row r="135" spans="1:14" s="23" customFormat="1" ht="126" customHeight="1">
      <c r="A135" s="71"/>
      <c r="B135" s="72"/>
      <c r="C135" s="553" t="s">
        <v>236</v>
      </c>
      <c r="D135" s="554"/>
      <c r="E135" s="147" t="s">
        <v>229</v>
      </c>
      <c r="F135" s="155"/>
      <c r="G135" s="155"/>
      <c r="H135" s="155"/>
      <c r="I135" s="155"/>
      <c r="J135" s="155"/>
      <c r="K135" s="159">
        <v>450000</v>
      </c>
      <c r="L135" s="159">
        <f>K135</f>
        <v>450000</v>
      </c>
      <c r="M135" s="73" t="s">
        <v>234</v>
      </c>
      <c r="N135" s="22"/>
    </row>
    <row r="136" spans="1:14" s="23" customFormat="1" ht="100.5" customHeight="1">
      <c r="A136" s="71"/>
      <c r="B136" s="72"/>
      <c r="C136" s="555"/>
      <c r="D136" s="556"/>
      <c r="E136" s="147" t="s">
        <v>165</v>
      </c>
      <c r="F136" s="155"/>
      <c r="G136" s="155"/>
      <c r="H136" s="155"/>
      <c r="I136" s="155"/>
      <c r="J136" s="155"/>
      <c r="K136" s="159">
        <v>29817834</v>
      </c>
      <c r="L136" s="159">
        <f>K136</f>
        <v>29817834</v>
      </c>
      <c r="M136" s="73" t="s">
        <v>235</v>
      </c>
      <c r="N136" s="22"/>
    </row>
    <row r="137" spans="1:14" s="23" customFormat="1" ht="100.5" customHeight="1">
      <c r="A137" s="71"/>
      <c r="B137" s="72"/>
      <c r="C137" s="555"/>
      <c r="D137" s="556"/>
      <c r="E137" s="94" t="s">
        <v>237</v>
      </c>
      <c r="F137" s="87"/>
      <c r="G137" s="87"/>
      <c r="H137" s="87"/>
      <c r="I137" s="87"/>
      <c r="J137" s="87"/>
      <c r="K137" s="130">
        <v>-1922553</v>
      </c>
      <c r="L137" s="159">
        <f>K137</f>
        <v>-1922553</v>
      </c>
      <c r="M137" s="73" t="s">
        <v>238</v>
      </c>
      <c r="N137" s="22"/>
    </row>
    <row r="138" spans="1:14" s="23" customFormat="1" ht="18.75">
      <c r="A138" s="71"/>
      <c r="B138" s="72"/>
      <c r="C138" s="523"/>
      <c r="D138" s="524"/>
      <c r="E138" s="182" t="s">
        <v>242</v>
      </c>
      <c r="F138" s="87"/>
      <c r="G138" s="87"/>
      <c r="H138" s="87"/>
      <c r="I138" s="87"/>
      <c r="J138" s="87"/>
      <c r="K138" s="130">
        <f>K135+K136+K137</f>
        <v>28345281</v>
      </c>
      <c r="L138" s="159">
        <f>L135+L136+L137</f>
        <v>28345281</v>
      </c>
      <c r="M138" s="73"/>
      <c r="N138" s="22"/>
    </row>
    <row r="139" spans="1:14" s="23" customFormat="1" ht="18.75">
      <c r="A139" s="71"/>
      <c r="B139" s="72"/>
      <c r="C139" s="810"/>
      <c r="D139" s="551"/>
      <c r="E139" s="182"/>
      <c r="F139" s="87"/>
      <c r="G139" s="87"/>
      <c r="H139" s="87"/>
      <c r="I139" s="87"/>
      <c r="J139" s="87"/>
      <c r="K139" s="130"/>
      <c r="L139" s="159"/>
      <c r="M139" s="73"/>
      <c r="N139" s="22"/>
    </row>
    <row r="140" spans="1:14" s="23" customFormat="1" ht="18.75">
      <c r="A140" s="71"/>
      <c r="B140" s="72"/>
      <c r="C140" s="810"/>
      <c r="D140" s="551"/>
      <c r="E140" s="182"/>
      <c r="F140" s="87"/>
      <c r="G140" s="87"/>
      <c r="H140" s="87"/>
      <c r="I140" s="87"/>
      <c r="J140" s="87"/>
      <c r="K140" s="130"/>
      <c r="L140" s="159"/>
      <c r="M140" s="73"/>
      <c r="N140" s="22"/>
    </row>
    <row r="141" spans="1:14" s="23" customFormat="1" ht="18.75">
      <c r="A141" s="71"/>
      <c r="B141" s="72"/>
      <c r="C141" s="756" t="s">
        <v>24</v>
      </c>
      <c r="D141" s="758"/>
      <c r="E141" s="182"/>
      <c r="F141" s="87">
        <f>F94+F91</f>
        <v>0</v>
      </c>
      <c r="G141" s="87">
        <f>G94</f>
        <v>0</v>
      </c>
      <c r="H141" s="87">
        <f>H94</f>
        <v>0</v>
      </c>
      <c r="I141" s="87">
        <f>I94</f>
        <v>0</v>
      </c>
      <c r="J141" s="87">
        <f>J94</f>
        <v>0</v>
      </c>
      <c r="K141" s="130">
        <f>K87+K99+K103+K109+K120+K122+K124+K132+K134+K138</f>
        <v>35630793</v>
      </c>
      <c r="L141" s="159">
        <f>L87+L99+L103+L109+L120+L122+L124+L132+L134+L138</f>
        <v>35630793</v>
      </c>
      <c r="M141" s="73"/>
      <c r="N141" s="22"/>
    </row>
    <row r="142" spans="1:14" s="23" customFormat="1" ht="37.5">
      <c r="A142" s="71"/>
      <c r="B142" s="72"/>
      <c r="C142" s="181"/>
      <c r="D142" s="183"/>
      <c r="E142" s="91" t="s">
        <v>66</v>
      </c>
      <c r="F142" s="131">
        <f aca="true" t="shared" si="7" ref="F142:L142">F141+F84</f>
        <v>12982296</v>
      </c>
      <c r="G142" s="131">
        <f t="shared" si="7"/>
        <v>-200000</v>
      </c>
      <c r="H142" s="131">
        <f t="shared" si="7"/>
        <v>13182296</v>
      </c>
      <c r="I142" s="131">
        <f t="shared" si="7"/>
        <v>0</v>
      </c>
      <c r="J142" s="131">
        <f t="shared" si="7"/>
        <v>0</v>
      </c>
      <c r="K142" s="131">
        <f t="shared" si="7"/>
        <v>35758793</v>
      </c>
      <c r="L142" s="176">
        <f t="shared" si="7"/>
        <v>48621089</v>
      </c>
      <c r="M142" s="73"/>
      <c r="N142" s="22"/>
    </row>
    <row r="143" spans="1:14" s="23" customFormat="1" ht="18.75">
      <c r="A143" s="71"/>
      <c r="B143" s="46" t="s">
        <v>54</v>
      </c>
      <c r="C143" s="787" t="s">
        <v>55</v>
      </c>
      <c r="D143" s="788"/>
      <c r="E143" s="93"/>
      <c r="F143" s="92"/>
      <c r="G143" s="87"/>
      <c r="H143" s="87"/>
      <c r="I143" s="87"/>
      <c r="J143" s="87"/>
      <c r="K143" s="130"/>
      <c r="L143" s="159"/>
      <c r="M143" s="73"/>
      <c r="N143" s="22"/>
    </row>
    <row r="144" spans="1:14" s="23" customFormat="1" ht="18.75">
      <c r="A144" s="71"/>
      <c r="B144" s="72"/>
      <c r="C144" s="789" t="s">
        <v>12</v>
      </c>
      <c r="D144" s="790"/>
      <c r="E144" s="791"/>
      <c r="F144" s="87"/>
      <c r="G144" s="87"/>
      <c r="H144" s="87"/>
      <c r="I144" s="87"/>
      <c r="J144" s="87"/>
      <c r="K144" s="130"/>
      <c r="L144" s="159"/>
      <c r="M144" s="73"/>
      <c r="N144" s="22"/>
    </row>
    <row r="145" spans="1:14" s="23" customFormat="1" ht="52.5" customHeight="1">
      <c r="A145" s="71"/>
      <c r="B145" s="72"/>
      <c r="C145" s="762" t="s">
        <v>56</v>
      </c>
      <c r="D145" s="792"/>
      <c r="E145" s="94" t="s">
        <v>173</v>
      </c>
      <c r="F145" s="129">
        <v>-285796</v>
      </c>
      <c r="G145" s="129">
        <v>-285796</v>
      </c>
      <c r="H145" s="129"/>
      <c r="I145" s="129">
        <v>-285796</v>
      </c>
      <c r="J145" s="130"/>
      <c r="K145" s="130"/>
      <c r="L145" s="159">
        <f>K145+F145</f>
        <v>-285796</v>
      </c>
      <c r="M145" s="73" t="s">
        <v>68</v>
      </c>
      <c r="N145" s="22"/>
    </row>
    <row r="146" spans="1:14" s="23" customFormat="1" ht="37.5">
      <c r="A146" s="71"/>
      <c r="B146" s="72"/>
      <c r="C146" s="764"/>
      <c r="D146" s="793"/>
      <c r="E146" s="94" t="s">
        <v>174</v>
      </c>
      <c r="F146" s="129">
        <v>-91560</v>
      </c>
      <c r="G146" s="129">
        <v>-91560</v>
      </c>
      <c r="H146" s="129"/>
      <c r="I146" s="129">
        <v>-97560</v>
      </c>
      <c r="J146" s="130"/>
      <c r="K146" s="130"/>
      <c r="L146" s="159">
        <f>K146+F146</f>
        <v>-91560</v>
      </c>
      <c r="M146" s="73" t="s">
        <v>68</v>
      </c>
      <c r="N146" s="22"/>
    </row>
    <row r="147" spans="1:14" s="23" customFormat="1" ht="37.5">
      <c r="A147" s="71"/>
      <c r="B147" s="72"/>
      <c r="C147" s="794"/>
      <c r="D147" s="793"/>
      <c r="E147" s="94" t="s">
        <v>175</v>
      </c>
      <c r="F147" s="129">
        <v>-83018</v>
      </c>
      <c r="G147" s="129">
        <v>-83018</v>
      </c>
      <c r="H147" s="129"/>
      <c r="I147" s="129"/>
      <c r="J147" s="129"/>
      <c r="K147" s="130"/>
      <c r="L147" s="159">
        <f>K147+F147</f>
        <v>-83018</v>
      </c>
      <c r="M147" s="73" t="s">
        <v>68</v>
      </c>
      <c r="N147" s="22"/>
    </row>
    <row r="148" spans="1:14" s="23" customFormat="1" ht="56.25">
      <c r="A148" s="71"/>
      <c r="B148" s="72"/>
      <c r="C148" s="794"/>
      <c r="D148" s="793"/>
      <c r="E148" s="94" t="s">
        <v>176</v>
      </c>
      <c r="F148" s="129">
        <v>-402720</v>
      </c>
      <c r="G148" s="129">
        <v>-402720</v>
      </c>
      <c r="H148" s="129"/>
      <c r="I148" s="129"/>
      <c r="J148" s="129"/>
      <c r="K148" s="130"/>
      <c r="L148" s="159">
        <f>K148+F148</f>
        <v>-402720</v>
      </c>
      <c r="M148" s="73" t="s">
        <v>68</v>
      </c>
      <c r="N148" s="22"/>
    </row>
    <row r="149" spans="1:14" s="23" customFormat="1" ht="181.5" customHeight="1">
      <c r="A149" s="71"/>
      <c r="B149" s="72"/>
      <c r="C149" s="794"/>
      <c r="D149" s="793"/>
      <c r="E149" s="94" t="s">
        <v>172</v>
      </c>
      <c r="F149" s="129">
        <v>279096</v>
      </c>
      <c r="G149" s="129"/>
      <c r="H149" s="129">
        <v>279096</v>
      </c>
      <c r="I149" s="129"/>
      <c r="J149" s="129"/>
      <c r="K149" s="130"/>
      <c r="L149" s="159">
        <f aca="true" t="shared" si="8" ref="L149:L166">K149+F149</f>
        <v>279096</v>
      </c>
      <c r="M149" s="73" t="s">
        <v>68</v>
      </c>
      <c r="N149" s="22"/>
    </row>
    <row r="150" spans="1:14" s="23" customFormat="1" ht="42.75" customHeight="1">
      <c r="A150" s="71"/>
      <c r="B150" s="72"/>
      <c r="C150" s="794"/>
      <c r="D150" s="793"/>
      <c r="E150" s="94" t="s">
        <v>177</v>
      </c>
      <c r="F150" s="129">
        <v>1183</v>
      </c>
      <c r="G150" s="129"/>
      <c r="H150" s="129">
        <v>1183</v>
      </c>
      <c r="I150" s="129"/>
      <c r="J150" s="129"/>
      <c r="K150" s="130"/>
      <c r="L150" s="159">
        <f t="shared" si="8"/>
        <v>1183</v>
      </c>
      <c r="M150" s="73" t="s">
        <v>68</v>
      </c>
      <c r="N150" s="22"/>
    </row>
    <row r="151" spans="1:14" s="23" customFormat="1" ht="38.25" customHeight="1">
      <c r="A151" s="71"/>
      <c r="B151" s="72"/>
      <c r="C151" s="794"/>
      <c r="D151" s="793"/>
      <c r="E151" s="94" t="s">
        <v>178</v>
      </c>
      <c r="F151" s="129">
        <v>18948</v>
      </c>
      <c r="G151" s="129"/>
      <c r="H151" s="129">
        <v>18948</v>
      </c>
      <c r="I151" s="129"/>
      <c r="J151" s="129"/>
      <c r="K151" s="130"/>
      <c r="L151" s="159">
        <f t="shared" si="8"/>
        <v>18948</v>
      </c>
      <c r="M151" s="73" t="s">
        <v>68</v>
      </c>
      <c r="N151" s="22"/>
    </row>
    <row r="152" spans="1:14" s="23" customFormat="1" ht="45.75" customHeight="1">
      <c r="A152" s="71"/>
      <c r="B152" s="72"/>
      <c r="C152" s="794"/>
      <c r="D152" s="793"/>
      <c r="E152" s="94" t="s">
        <v>179</v>
      </c>
      <c r="F152" s="129">
        <v>45149</v>
      </c>
      <c r="G152" s="129"/>
      <c r="H152" s="129">
        <v>45149</v>
      </c>
      <c r="I152" s="129"/>
      <c r="J152" s="129"/>
      <c r="K152" s="130"/>
      <c r="L152" s="159">
        <f t="shared" si="8"/>
        <v>45149</v>
      </c>
      <c r="M152" s="73" t="s">
        <v>68</v>
      </c>
      <c r="N152" s="22"/>
    </row>
    <row r="153" spans="1:14" s="23" customFormat="1" ht="18.75">
      <c r="A153" s="71"/>
      <c r="B153" s="72"/>
      <c r="C153" s="795"/>
      <c r="D153" s="796"/>
      <c r="E153" s="182" t="s">
        <v>57</v>
      </c>
      <c r="F153" s="130">
        <f>SUM(F145:F152)</f>
        <v>-518718</v>
      </c>
      <c r="G153" s="130">
        <f>SUM(G145:G149)</f>
        <v>-863094</v>
      </c>
      <c r="H153" s="130">
        <f>SUM(H145:H152)</f>
        <v>344376</v>
      </c>
      <c r="I153" s="130">
        <f>I145+I147+I149</f>
        <v>-285796</v>
      </c>
      <c r="J153" s="130">
        <f>J145+J147+J149</f>
        <v>0</v>
      </c>
      <c r="K153" s="130">
        <f>K145+K147+K149</f>
        <v>0</v>
      </c>
      <c r="L153" s="159">
        <f>L145+L147+L149+L146+L148+L150+L151+L152</f>
        <v>-518718</v>
      </c>
      <c r="M153" s="73"/>
      <c r="N153" s="22"/>
    </row>
    <row r="154" spans="1:14" s="23" customFormat="1" ht="56.25">
      <c r="A154" s="71"/>
      <c r="B154" s="72"/>
      <c r="C154" s="759" t="s">
        <v>58</v>
      </c>
      <c r="D154" s="786"/>
      <c r="E154" s="95" t="s">
        <v>180</v>
      </c>
      <c r="F154" s="129">
        <v>-117580</v>
      </c>
      <c r="G154" s="129">
        <v>-117580</v>
      </c>
      <c r="H154" s="129"/>
      <c r="I154" s="129"/>
      <c r="J154" s="129"/>
      <c r="K154" s="130"/>
      <c r="L154" s="159">
        <f t="shared" si="8"/>
        <v>-117580</v>
      </c>
      <c r="M154" s="73" t="s">
        <v>68</v>
      </c>
      <c r="N154" s="22"/>
    </row>
    <row r="155" spans="1:14" s="23" customFormat="1" ht="37.5">
      <c r="A155" s="71"/>
      <c r="B155" s="72"/>
      <c r="C155" s="797"/>
      <c r="D155" s="798"/>
      <c r="E155" s="95" t="s">
        <v>181</v>
      </c>
      <c r="F155" s="129">
        <v>-25867</v>
      </c>
      <c r="G155" s="129">
        <v>-25867</v>
      </c>
      <c r="H155" s="129"/>
      <c r="I155" s="129"/>
      <c r="J155" s="129"/>
      <c r="K155" s="130"/>
      <c r="L155" s="159">
        <f t="shared" si="8"/>
        <v>-25867</v>
      </c>
      <c r="M155" s="73" t="s">
        <v>68</v>
      </c>
      <c r="N155" s="22"/>
    </row>
    <row r="156" spans="1:14" s="23" customFormat="1" ht="66.75" customHeight="1">
      <c r="A156" s="71"/>
      <c r="B156" s="72"/>
      <c r="C156" s="797"/>
      <c r="D156" s="798"/>
      <c r="E156" s="95" t="s">
        <v>182</v>
      </c>
      <c r="F156" s="129">
        <v>-258907</v>
      </c>
      <c r="G156" s="129">
        <v>-258907</v>
      </c>
      <c r="H156" s="129"/>
      <c r="I156" s="129"/>
      <c r="J156" s="129"/>
      <c r="K156" s="130"/>
      <c r="L156" s="159">
        <f t="shared" si="8"/>
        <v>-258907</v>
      </c>
      <c r="M156" s="73" t="s">
        <v>68</v>
      </c>
      <c r="N156" s="22"/>
    </row>
    <row r="157" spans="1:14" s="23" customFormat="1" ht="37.5">
      <c r="A157" s="71"/>
      <c r="B157" s="72"/>
      <c r="C157" s="797"/>
      <c r="D157" s="798"/>
      <c r="E157" s="95" t="s">
        <v>183</v>
      </c>
      <c r="F157" s="129">
        <v>199000</v>
      </c>
      <c r="G157" s="129"/>
      <c r="H157" s="129">
        <v>199000</v>
      </c>
      <c r="I157" s="129"/>
      <c r="J157" s="129"/>
      <c r="K157" s="130"/>
      <c r="L157" s="159">
        <f t="shared" si="8"/>
        <v>199000</v>
      </c>
      <c r="M157" s="73" t="s">
        <v>21</v>
      </c>
      <c r="N157" s="22"/>
    </row>
    <row r="158" spans="1:14" s="23" customFormat="1" ht="37.5">
      <c r="A158" s="71"/>
      <c r="B158" s="72"/>
      <c r="C158" s="797"/>
      <c r="D158" s="798"/>
      <c r="E158" s="95" t="s">
        <v>184</v>
      </c>
      <c r="F158" s="129">
        <v>196000</v>
      </c>
      <c r="G158" s="129"/>
      <c r="H158" s="129">
        <v>196000</v>
      </c>
      <c r="I158" s="129"/>
      <c r="J158" s="129"/>
      <c r="K158" s="130"/>
      <c r="L158" s="159">
        <f t="shared" si="8"/>
        <v>196000</v>
      </c>
      <c r="M158" s="73" t="s">
        <v>228</v>
      </c>
      <c r="N158" s="22"/>
    </row>
    <row r="159" spans="1:14" s="23" customFormat="1" ht="37.5">
      <c r="A159" s="71"/>
      <c r="B159" s="72"/>
      <c r="C159" s="797"/>
      <c r="D159" s="798"/>
      <c r="E159" s="95" t="s">
        <v>185</v>
      </c>
      <c r="F159" s="129">
        <v>198000</v>
      </c>
      <c r="G159" s="129"/>
      <c r="H159" s="129">
        <v>198000</v>
      </c>
      <c r="I159" s="129"/>
      <c r="J159" s="129"/>
      <c r="K159" s="130"/>
      <c r="L159" s="159">
        <f t="shared" si="8"/>
        <v>198000</v>
      </c>
      <c r="M159" s="73" t="s">
        <v>68</v>
      </c>
      <c r="N159" s="22"/>
    </row>
    <row r="160" spans="1:14" s="23" customFormat="1" ht="37.5">
      <c r="A160" s="71"/>
      <c r="B160" s="72"/>
      <c r="C160" s="797"/>
      <c r="D160" s="798"/>
      <c r="E160" s="95" t="s">
        <v>186</v>
      </c>
      <c r="F160" s="129">
        <v>196000</v>
      </c>
      <c r="G160" s="129"/>
      <c r="H160" s="129">
        <v>196000</v>
      </c>
      <c r="I160" s="129"/>
      <c r="J160" s="129"/>
      <c r="K160" s="130"/>
      <c r="L160" s="159">
        <f t="shared" si="8"/>
        <v>196000</v>
      </c>
      <c r="M160" s="73" t="s">
        <v>68</v>
      </c>
      <c r="N160" s="22"/>
    </row>
    <row r="161" spans="1:14" s="23" customFormat="1" ht="37.5">
      <c r="A161" s="71"/>
      <c r="B161" s="72"/>
      <c r="C161" s="797"/>
      <c r="D161" s="798"/>
      <c r="E161" s="95" t="s">
        <v>187</v>
      </c>
      <c r="F161" s="129">
        <v>198000</v>
      </c>
      <c r="G161" s="129"/>
      <c r="H161" s="129">
        <v>198000</v>
      </c>
      <c r="I161" s="129"/>
      <c r="J161" s="129"/>
      <c r="K161" s="130"/>
      <c r="L161" s="159">
        <f t="shared" si="8"/>
        <v>198000</v>
      </c>
      <c r="M161" s="73" t="s">
        <v>68</v>
      </c>
      <c r="N161" s="22"/>
    </row>
    <row r="162" spans="1:14" s="23" customFormat="1" ht="37.5">
      <c r="A162" s="71"/>
      <c r="B162" s="72"/>
      <c r="C162" s="797"/>
      <c r="D162" s="798"/>
      <c r="E162" s="141" t="s">
        <v>188</v>
      </c>
      <c r="F162" s="129">
        <v>199962</v>
      </c>
      <c r="G162" s="129"/>
      <c r="H162" s="129">
        <v>199962</v>
      </c>
      <c r="I162" s="129"/>
      <c r="J162" s="129"/>
      <c r="K162" s="130"/>
      <c r="L162" s="159">
        <f t="shared" si="8"/>
        <v>199962</v>
      </c>
      <c r="M162" s="73" t="s">
        <v>68</v>
      </c>
      <c r="N162" s="22"/>
    </row>
    <row r="163" spans="1:14" s="23" customFormat="1" ht="56.25">
      <c r="A163" s="71"/>
      <c r="B163" s="72"/>
      <c r="C163" s="797"/>
      <c r="D163" s="798"/>
      <c r="E163" s="141" t="s">
        <v>189</v>
      </c>
      <c r="F163" s="129">
        <v>52737</v>
      </c>
      <c r="G163" s="129"/>
      <c r="H163" s="129">
        <v>52737</v>
      </c>
      <c r="I163" s="129"/>
      <c r="J163" s="129"/>
      <c r="K163" s="130"/>
      <c r="L163" s="159">
        <f t="shared" si="8"/>
        <v>52737</v>
      </c>
      <c r="M163" s="73" t="s">
        <v>68</v>
      </c>
      <c r="N163" s="22"/>
    </row>
    <row r="164" spans="1:14" s="23" customFormat="1" ht="37.5">
      <c r="A164" s="71"/>
      <c r="B164" s="72"/>
      <c r="C164" s="797"/>
      <c r="D164" s="798"/>
      <c r="E164" s="94" t="s">
        <v>190</v>
      </c>
      <c r="F164" s="129">
        <v>-1183</v>
      </c>
      <c r="G164" s="129">
        <v>-1183</v>
      </c>
      <c r="H164" s="129"/>
      <c r="I164" s="129"/>
      <c r="J164" s="129">
        <v>-1183</v>
      </c>
      <c r="K164" s="130"/>
      <c r="L164" s="159">
        <f t="shared" si="8"/>
        <v>-1183</v>
      </c>
      <c r="M164" s="73" t="s">
        <v>68</v>
      </c>
      <c r="N164" s="22"/>
    </row>
    <row r="165" spans="1:14" s="23" customFormat="1" ht="37.5">
      <c r="A165" s="71"/>
      <c r="B165" s="72"/>
      <c r="C165" s="797"/>
      <c r="D165" s="798"/>
      <c r="E165" s="94" t="s">
        <v>191</v>
      </c>
      <c r="F165" s="129">
        <v>-18948</v>
      </c>
      <c r="G165" s="129">
        <v>-18948</v>
      </c>
      <c r="H165" s="129"/>
      <c r="I165" s="129"/>
      <c r="J165" s="129">
        <v>-18948</v>
      </c>
      <c r="K165" s="130"/>
      <c r="L165" s="159">
        <f t="shared" si="8"/>
        <v>-18948</v>
      </c>
      <c r="M165" s="73" t="s">
        <v>68</v>
      </c>
      <c r="N165" s="22"/>
    </row>
    <row r="166" spans="1:14" s="23" customFormat="1" ht="37.5">
      <c r="A166" s="71"/>
      <c r="B166" s="72"/>
      <c r="C166" s="797"/>
      <c r="D166" s="798"/>
      <c r="E166" s="94" t="s">
        <v>192</v>
      </c>
      <c r="F166" s="129">
        <v>-45149</v>
      </c>
      <c r="G166" s="129">
        <v>-45149</v>
      </c>
      <c r="H166" s="129"/>
      <c r="I166" s="129"/>
      <c r="J166" s="129">
        <v>-45149</v>
      </c>
      <c r="K166" s="130"/>
      <c r="L166" s="159">
        <f t="shared" si="8"/>
        <v>-45149</v>
      </c>
      <c r="M166" s="73" t="s">
        <v>68</v>
      </c>
      <c r="N166" s="22"/>
    </row>
    <row r="167" spans="1:14" s="23" customFormat="1" ht="18.75">
      <c r="A167" s="71"/>
      <c r="B167" s="72"/>
      <c r="C167" s="799"/>
      <c r="D167" s="800"/>
      <c r="E167" s="182" t="s">
        <v>59</v>
      </c>
      <c r="F167" s="130">
        <f aca="true" t="shared" si="9" ref="F167:L167">SUM(F154:F166)</f>
        <v>772065</v>
      </c>
      <c r="G167" s="130">
        <f t="shared" si="9"/>
        <v>-467634</v>
      </c>
      <c r="H167" s="130">
        <f t="shared" si="9"/>
        <v>1239699</v>
      </c>
      <c r="I167" s="130">
        <f t="shared" si="9"/>
        <v>0</v>
      </c>
      <c r="J167" s="130">
        <f t="shared" si="9"/>
        <v>-65280</v>
      </c>
      <c r="K167" s="130">
        <f t="shared" si="9"/>
        <v>0</v>
      </c>
      <c r="L167" s="159">
        <f t="shared" si="9"/>
        <v>772065</v>
      </c>
      <c r="M167" s="73"/>
      <c r="N167" s="22"/>
    </row>
    <row r="168" spans="1:14" s="23" customFormat="1" ht="37.5">
      <c r="A168" s="71"/>
      <c r="B168" s="72"/>
      <c r="C168" s="801" t="s">
        <v>60</v>
      </c>
      <c r="D168" s="801"/>
      <c r="E168" s="94" t="s">
        <v>194</v>
      </c>
      <c r="F168" s="129">
        <v>97669</v>
      </c>
      <c r="G168" s="129"/>
      <c r="H168" s="129">
        <v>97669</v>
      </c>
      <c r="I168" s="129">
        <v>97669</v>
      </c>
      <c r="J168" s="129"/>
      <c r="K168" s="129"/>
      <c r="L168" s="156">
        <f>F168+K168</f>
        <v>97669</v>
      </c>
      <c r="M168" s="73" t="s">
        <v>21</v>
      </c>
      <c r="N168" s="22"/>
    </row>
    <row r="169" spans="1:14" s="23" customFormat="1" ht="18.75">
      <c r="A169" s="71"/>
      <c r="B169" s="72"/>
      <c r="C169" s="801"/>
      <c r="D169" s="801"/>
      <c r="E169" s="94" t="s">
        <v>61</v>
      </c>
      <c r="F169" s="129">
        <v>21487</v>
      </c>
      <c r="G169" s="129"/>
      <c r="H169" s="129">
        <v>21487</v>
      </c>
      <c r="I169" s="129"/>
      <c r="J169" s="129"/>
      <c r="K169" s="129"/>
      <c r="L169" s="156">
        <f>F169+K169</f>
        <v>21487</v>
      </c>
      <c r="M169" s="73" t="s">
        <v>21</v>
      </c>
      <c r="N169" s="22"/>
    </row>
    <row r="170" spans="1:14" s="23" customFormat="1" ht="18.75">
      <c r="A170" s="71"/>
      <c r="B170" s="72"/>
      <c r="C170" s="801"/>
      <c r="D170" s="801"/>
      <c r="E170" s="182" t="s">
        <v>62</v>
      </c>
      <c r="F170" s="130">
        <f>SUM(F168:F169)</f>
        <v>119156</v>
      </c>
      <c r="G170" s="130">
        <f aca="true" t="shared" si="10" ref="G170:L170">SUM(G168:G169)</f>
        <v>0</v>
      </c>
      <c r="H170" s="130">
        <f t="shared" si="10"/>
        <v>119156</v>
      </c>
      <c r="I170" s="130">
        <f t="shared" si="10"/>
        <v>97669</v>
      </c>
      <c r="J170" s="130">
        <f t="shared" si="10"/>
        <v>0</v>
      </c>
      <c r="K170" s="130">
        <f t="shared" si="10"/>
        <v>0</v>
      </c>
      <c r="L170" s="159">
        <f t="shared" si="10"/>
        <v>119156</v>
      </c>
      <c r="M170" s="73"/>
      <c r="N170" s="22"/>
    </row>
    <row r="171" spans="1:14" s="23" customFormat="1" ht="36.75" customHeight="1">
      <c r="A171" s="71"/>
      <c r="B171" s="72"/>
      <c r="C171" s="759" t="s">
        <v>195</v>
      </c>
      <c r="D171" s="802"/>
      <c r="E171" s="143" t="s">
        <v>196</v>
      </c>
      <c r="F171" s="129">
        <v>429826</v>
      </c>
      <c r="G171" s="129"/>
      <c r="H171" s="129">
        <v>429826</v>
      </c>
      <c r="I171" s="129">
        <v>429826</v>
      </c>
      <c r="J171" s="130"/>
      <c r="K171" s="130"/>
      <c r="L171" s="159">
        <f>F171+K171</f>
        <v>429826</v>
      </c>
      <c r="M171" s="73" t="s">
        <v>21</v>
      </c>
      <c r="N171" s="22"/>
    </row>
    <row r="172" spans="1:14" s="23" customFormat="1" ht="18.75">
      <c r="A172" s="71"/>
      <c r="B172" s="72"/>
      <c r="C172" s="803"/>
      <c r="D172" s="804"/>
      <c r="E172" s="143" t="s">
        <v>197</v>
      </c>
      <c r="F172" s="129">
        <v>101950</v>
      </c>
      <c r="G172" s="129"/>
      <c r="H172" s="129">
        <v>101950</v>
      </c>
      <c r="I172" s="130"/>
      <c r="J172" s="130"/>
      <c r="K172" s="130"/>
      <c r="L172" s="159">
        <f>F172+K172</f>
        <v>101950</v>
      </c>
      <c r="M172" s="73" t="s">
        <v>21</v>
      </c>
      <c r="N172" s="22"/>
    </row>
    <row r="173" spans="1:14" s="23" customFormat="1" ht="37.5">
      <c r="A173" s="71"/>
      <c r="B173" s="72"/>
      <c r="C173" s="803"/>
      <c r="D173" s="804"/>
      <c r="E173" s="143" t="s">
        <v>198</v>
      </c>
      <c r="F173" s="129">
        <v>270000</v>
      </c>
      <c r="G173" s="129"/>
      <c r="H173" s="129">
        <v>270000</v>
      </c>
      <c r="I173" s="130"/>
      <c r="J173" s="130"/>
      <c r="K173" s="130"/>
      <c r="L173" s="159">
        <f>F173+K173</f>
        <v>270000</v>
      </c>
      <c r="M173" s="73" t="s">
        <v>21</v>
      </c>
      <c r="N173" s="22"/>
    </row>
    <row r="174" spans="1:14" s="23" customFormat="1" ht="18.75">
      <c r="A174" s="71"/>
      <c r="B174" s="72"/>
      <c r="C174" s="805"/>
      <c r="D174" s="806"/>
      <c r="E174" s="182" t="s">
        <v>199</v>
      </c>
      <c r="F174" s="130">
        <f>F171+F172+F173</f>
        <v>801776</v>
      </c>
      <c r="G174" s="130">
        <f aca="true" t="shared" si="11" ref="G174:L174">G171+G172+G173</f>
        <v>0</v>
      </c>
      <c r="H174" s="130">
        <f t="shared" si="11"/>
        <v>801776</v>
      </c>
      <c r="I174" s="130">
        <f t="shared" si="11"/>
        <v>429826</v>
      </c>
      <c r="J174" s="130">
        <f t="shared" si="11"/>
        <v>0</v>
      </c>
      <c r="K174" s="130">
        <f t="shared" si="11"/>
        <v>0</v>
      </c>
      <c r="L174" s="159">
        <f t="shared" si="11"/>
        <v>801776</v>
      </c>
      <c r="M174" s="73"/>
      <c r="N174" s="22"/>
    </row>
    <row r="175" spans="1:14" s="23" customFormat="1" ht="57" customHeight="1">
      <c r="A175" s="71"/>
      <c r="B175" s="72"/>
      <c r="C175" s="759" t="s">
        <v>64</v>
      </c>
      <c r="D175" s="520"/>
      <c r="E175" s="94" t="s">
        <v>200</v>
      </c>
      <c r="F175" s="129">
        <v>79538</v>
      </c>
      <c r="G175" s="129"/>
      <c r="H175" s="129">
        <v>79538</v>
      </c>
      <c r="I175" s="129">
        <v>79538</v>
      </c>
      <c r="J175" s="130"/>
      <c r="K175" s="130"/>
      <c r="L175" s="159">
        <f>F175+K175</f>
        <v>79538</v>
      </c>
      <c r="M175" s="73" t="s">
        <v>21</v>
      </c>
      <c r="N175" s="22"/>
    </row>
    <row r="176" spans="1:14" s="23" customFormat="1" ht="18.75">
      <c r="A176" s="71"/>
      <c r="B176" s="72"/>
      <c r="C176" s="529"/>
      <c r="D176" s="530"/>
      <c r="E176" s="94" t="s">
        <v>197</v>
      </c>
      <c r="F176" s="129">
        <v>17498</v>
      </c>
      <c r="G176" s="129"/>
      <c r="H176" s="129">
        <v>17498</v>
      </c>
      <c r="I176" s="129"/>
      <c r="J176" s="130"/>
      <c r="K176" s="130"/>
      <c r="L176" s="159">
        <f>F176+K176</f>
        <v>17498</v>
      </c>
      <c r="M176" s="73" t="s">
        <v>21</v>
      </c>
      <c r="N176" s="22"/>
    </row>
    <row r="177" spans="1:14" s="23" customFormat="1" ht="75">
      <c r="A177" s="71"/>
      <c r="B177" s="72"/>
      <c r="C177" s="529"/>
      <c r="D177" s="530"/>
      <c r="E177" s="94" t="s">
        <v>201</v>
      </c>
      <c r="F177" s="129">
        <v>170000</v>
      </c>
      <c r="G177" s="129"/>
      <c r="H177" s="129">
        <v>170000</v>
      </c>
      <c r="I177" s="129"/>
      <c r="J177" s="130"/>
      <c r="K177" s="130"/>
      <c r="L177" s="159">
        <f>F177+K177</f>
        <v>170000</v>
      </c>
      <c r="M177" s="73" t="s">
        <v>21</v>
      </c>
      <c r="N177" s="22"/>
    </row>
    <row r="178" spans="1:14" s="23" customFormat="1" ht="105.75" customHeight="1">
      <c r="A178" s="71"/>
      <c r="B178" s="72"/>
      <c r="C178" s="529"/>
      <c r="D178" s="530"/>
      <c r="E178" s="94" t="s">
        <v>206</v>
      </c>
      <c r="F178" s="129">
        <v>170000</v>
      </c>
      <c r="G178" s="129"/>
      <c r="H178" s="129">
        <v>170000</v>
      </c>
      <c r="I178" s="129"/>
      <c r="J178" s="130"/>
      <c r="K178" s="130"/>
      <c r="L178" s="159">
        <f>F178+K178</f>
        <v>170000</v>
      </c>
      <c r="M178" s="73" t="s">
        <v>21</v>
      </c>
      <c r="N178" s="22"/>
    </row>
    <row r="179" spans="1:14" s="23" customFormat="1" ht="18.75">
      <c r="A179" s="71"/>
      <c r="B179" s="72"/>
      <c r="C179" s="538"/>
      <c r="D179" s="539"/>
      <c r="E179" s="182" t="s">
        <v>202</v>
      </c>
      <c r="F179" s="130">
        <f aca="true" t="shared" si="12" ref="F179:L179">F175+F176+F177+F178</f>
        <v>437036</v>
      </c>
      <c r="G179" s="130">
        <f t="shared" si="12"/>
        <v>0</v>
      </c>
      <c r="H179" s="130">
        <f t="shared" si="12"/>
        <v>437036</v>
      </c>
      <c r="I179" s="130">
        <f t="shared" si="12"/>
        <v>79538</v>
      </c>
      <c r="J179" s="130">
        <f t="shared" si="12"/>
        <v>0</v>
      </c>
      <c r="K179" s="130">
        <f t="shared" si="12"/>
        <v>0</v>
      </c>
      <c r="L179" s="159">
        <f t="shared" si="12"/>
        <v>437036</v>
      </c>
      <c r="M179" s="73"/>
      <c r="N179" s="22"/>
    </row>
    <row r="180" spans="1:14" s="23" customFormat="1" ht="66.75" customHeight="1">
      <c r="A180" s="71"/>
      <c r="B180" s="72"/>
      <c r="C180" s="784" t="s">
        <v>203</v>
      </c>
      <c r="D180" s="785"/>
      <c r="E180" s="94" t="s">
        <v>204</v>
      </c>
      <c r="F180" s="129">
        <v>26640</v>
      </c>
      <c r="G180" s="129"/>
      <c r="H180" s="129">
        <v>26640</v>
      </c>
      <c r="I180" s="130"/>
      <c r="J180" s="130"/>
      <c r="K180" s="130"/>
      <c r="L180" s="159">
        <f>F180+K180</f>
        <v>26640</v>
      </c>
      <c r="M180" s="73" t="s">
        <v>21</v>
      </c>
      <c r="N180" s="22"/>
    </row>
    <row r="181" spans="1:14" s="23" customFormat="1" ht="18.75">
      <c r="A181" s="71"/>
      <c r="B181" s="72"/>
      <c r="C181" s="185"/>
      <c r="D181" s="41"/>
      <c r="E181" s="182" t="s">
        <v>205</v>
      </c>
      <c r="F181" s="130">
        <f>F180</f>
        <v>26640</v>
      </c>
      <c r="G181" s="130">
        <f>G180</f>
        <v>0</v>
      </c>
      <c r="H181" s="130">
        <f>H180</f>
        <v>26640</v>
      </c>
      <c r="I181" s="130"/>
      <c r="J181" s="130"/>
      <c r="K181" s="130"/>
      <c r="L181" s="159">
        <f>F181+K181</f>
        <v>26640</v>
      </c>
      <c r="M181" s="73"/>
      <c r="N181" s="22"/>
    </row>
    <row r="182" spans="1:14" s="23" customFormat="1" ht="18.75">
      <c r="A182" s="71"/>
      <c r="B182" s="72"/>
      <c r="C182" s="756" t="s">
        <v>63</v>
      </c>
      <c r="D182" s="758"/>
      <c r="E182" s="94"/>
      <c r="F182" s="130">
        <f>F153+F167+F170+F174+F179+F181</f>
        <v>1637955</v>
      </c>
      <c r="G182" s="130">
        <f aca="true" t="shared" si="13" ref="G182:L182">G153+G167+G170+G174+G179+G181</f>
        <v>-1330728</v>
      </c>
      <c r="H182" s="130">
        <f t="shared" si="13"/>
        <v>2968683</v>
      </c>
      <c r="I182" s="130">
        <f t="shared" si="13"/>
        <v>321237</v>
      </c>
      <c r="J182" s="130">
        <f t="shared" si="13"/>
        <v>-65280</v>
      </c>
      <c r="K182" s="130">
        <f t="shared" si="13"/>
        <v>0</v>
      </c>
      <c r="L182" s="159">
        <f t="shared" si="13"/>
        <v>1637955</v>
      </c>
      <c r="M182" s="73">
        <f>L181+L179+L174+L170+L167+L153</f>
        <v>1637955</v>
      </c>
      <c r="N182" s="22"/>
    </row>
    <row r="183" spans="1:14" s="23" customFormat="1" ht="18.75">
      <c r="A183" s="71"/>
      <c r="B183" s="72"/>
      <c r="C183" s="756" t="s">
        <v>22</v>
      </c>
      <c r="D183" s="757"/>
      <c r="E183" s="758"/>
      <c r="F183" s="87"/>
      <c r="G183" s="87"/>
      <c r="H183" s="87"/>
      <c r="I183" s="87"/>
      <c r="J183" s="87"/>
      <c r="K183" s="130"/>
      <c r="L183" s="159"/>
      <c r="M183" s="73"/>
      <c r="N183" s="22"/>
    </row>
    <row r="184" spans="1:14" s="23" customFormat="1" ht="56.25">
      <c r="A184" s="71"/>
      <c r="B184" s="72"/>
      <c r="C184" s="759" t="s">
        <v>56</v>
      </c>
      <c r="D184" s="786"/>
      <c r="E184" s="94" t="s">
        <v>207</v>
      </c>
      <c r="F184" s="87"/>
      <c r="G184" s="87"/>
      <c r="H184" s="87"/>
      <c r="I184" s="87"/>
      <c r="J184" s="87"/>
      <c r="K184" s="129">
        <v>-300000</v>
      </c>
      <c r="L184" s="156">
        <f>K184</f>
        <v>-300000</v>
      </c>
      <c r="M184" s="73" t="s">
        <v>68</v>
      </c>
      <c r="N184" s="22"/>
    </row>
    <row r="185" spans="1:14" s="23" customFormat="1" ht="112.5">
      <c r="A185" s="71"/>
      <c r="B185" s="72"/>
      <c r="C185" s="521"/>
      <c r="D185" s="522"/>
      <c r="E185" s="94" t="s">
        <v>208</v>
      </c>
      <c r="F185" s="87"/>
      <c r="G185" s="87"/>
      <c r="H185" s="87"/>
      <c r="I185" s="87"/>
      <c r="J185" s="87"/>
      <c r="K185" s="129">
        <v>136388</v>
      </c>
      <c r="L185" s="156">
        <f>K185</f>
        <v>136388</v>
      </c>
      <c r="M185" s="73" t="s">
        <v>68</v>
      </c>
      <c r="N185" s="22"/>
    </row>
    <row r="186" spans="1:14" s="23" customFormat="1" ht="93.75">
      <c r="A186" s="71"/>
      <c r="B186" s="72"/>
      <c r="C186" s="521"/>
      <c r="D186" s="522"/>
      <c r="E186" s="94" t="s">
        <v>209</v>
      </c>
      <c r="F186" s="87"/>
      <c r="G186" s="87"/>
      <c r="H186" s="87"/>
      <c r="I186" s="87"/>
      <c r="J186" s="87"/>
      <c r="K186" s="129">
        <v>10000</v>
      </c>
      <c r="L186" s="156">
        <f>K186</f>
        <v>10000</v>
      </c>
      <c r="M186" s="73" t="s">
        <v>68</v>
      </c>
      <c r="N186" s="22"/>
    </row>
    <row r="187" spans="1:14" s="23" customFormat="1" ht="150">
      <c r="A187" s="71"/>
      <c r="B187" s="72"/>
      <c r="C187" s="523"/>
      <c r="D187" s="524"/>
      <c r="E187" s="94" t="s">
        <v>210</v>
      </c>
      <c r="F187" s="87"/>
      <c r="G187" s="87"/>
      <c r="H187" s="87"/>
      <c r="I187" s="87"/>
      <c r="J187" s="87"/>
      <c r="K187" s="129">
        <v>36000</v>
      </c>
      <c r="L187" s="156">
        <f>K187</f>
        <v>36000</v>
      </c>
      <c r="M187" s="73" t="s">
        <v>68</v>
      </c>
      <c r="N187" s="22"/>
    </row>
    <row r="188" spans="1:14" s="23" customFormat="1" ht="18.75">
      <c r="A188" s="71"/>
      <c r="B188" s="72"/>
      <c r="C188" s="756"/>
      <c r="D188" s="758"/>
      <c r="E188" s="182" t="s">
        <v>57</v>
      </c>
      <c r="F188" s="87"/>
      <c r="G188" s="87"/>
      <c r="H188" s="87"/>
      <c r="I188" s="87"/>
      <c r="J188" s="87"/>
      <c r="K188" s="130">
        <f>SUM(K184:K187)</f>
        <v>-117612</v>
      </c>
      <c r="L188" s="159">
        <f>SUM(L184:L187)</f>
        <v>-117612</v>
      </c>
      <c r="M188" s="73"/>
      <c r="N188" s="22"/>
    </row>
    <row r="189" spans="1:14" s="23" customFormat="1" ht="73.5" customHeight="1">
      <c r="A189" s="71"/>
      <c r="B189" s="72"/>
      <c r="C189" s="759" t="s">
        <v>58</v>
      </c>
      <c r="D189" s="520"/>
      <c r="E189" s="94" t="s">
        <v>211</v>
      </c>
      <c r="F189" s="87"/>
      <c r="G189" s="87"/>
      <c r="H189" s="87"/>
      <c r="I189" s="87"/>
      <c r="J189" s="87"/>
      <c r="K189" s="129">
        <v>375000</v>
      </c>
      <c r="L189" s="156">
        <f aca="true" t="shared" si="14" ref="L189:L195">K189</f>
        <v>375000</v>
      </c>
      <c r="M189" s="73" t="s">
        <v>240</v>
      </c>
      <c r="N189" s="22"/>
    </row>
    <row r="190" spans="1:14" s="23" customFormat="1" ht="37.5">
      <c r="A190" s="71"/>
      <c r="B190" s="72"/>
      <c r="C190" s="521"/>
      <c r="D190" s="522"/>
      <c r="E190" s="94" t="s">
        <v>212</v>
      </c>
      <c r="F190" s="87"/>
      <c r="G190" s="87"/>
      <c r="H190" s="87"/>
      <c r="I190" s="87"/>
      <c r="J190" s="87"/>
      <c r="K190" s="129">
        <v>267184</v>
      </c>
      <c r="L190" s="156">
        <f t="shared" si="14"/>
        <v>267184</v>
      </c>
      <c r="M190" s="73" t="s">
        <v>21</v>
      </c>
      <c r="N190" s="22"/>
    </row>
    <row r="191" spans="1:14" s="23" customFormat="1" ht="56.25">
      <c r="A191" s="71"/>
      <c r="B191" s="72"/>
      <c r="C191" s="521"/>
      <c r="D191" s="522"/>
      <c r="E191" s="94" t="s">
        <v>259</v>
      </c>
      <c r="F191" s="87"/>
      <c r="G191" s="87"/>
      <c r="H191" s="87"/>
      <c r="I191" s="87"/>
      <c r="J191" s="87"/>
      <c r="K191" s="129">
        <v>600000</v>
      </c>
      <c r="L191" s="156">
        <f t="shared" si="14"/>
        <v>600000</v>
      </c>
      <c r="M191" s="73" t="s">
        <v>254</v>
      </c>
      <c r="N191" s="22"/>
    </row>
    <row r="192" spans="1:14" s="23" customFormat="1" ht="18.75">
      <c r="A192" s="71"/>
      <c r="B192" s="72"/>
      <c r="C192" s="521"/>
      <c r="D192" s="522"/>
      <c r="E192" s="94" t="s">
        <v>255</v>
      </c>
      <c r="F192" s="87"/>
      <c r="G192" s="87"/>
      <c r="H192" s="87"/>
      <c r="I192" s="87"/>
      <c r="J192" s="87"/>
      <c r="K192" s="129">
        <v>560000</v>
      </c>
      <c r="L192" s="156">
        <f t="shared" si="14"/>
        <v>560000</v>
      </c>
      <c r="M192" s="73" t="s">
        <v>254</v>
      </c>
      <c r="N192" s="22"/>
    </row>
    <row r="193" spans="1:14" s="23" customFormat="1" ht="56.25">
      <c r="A193" s="71"/>
      <c r="B193" s="72"/>
      <c r="C193" s="521"/>
      <c r="D193" s="522"/>
      <c r="E193" s="94" t="s">
        <v>257</v>
      </c>
      <c r="F193" s="87"/>
      <c r="G193" s="87"/>
      <c r="H193" s="87"/>
      <c r="I193" s="87"/>
      <c r="J193" s="87"/>
      <c r="K193" s="129">
        <v>1350000</v>
      </c>
      <c r="L193" s="156">
        <f t="shared" si="14"/>
        <v>1350000</v>
      </c>
      <c r="M193" s="73" t="s">
        <v>254</v>
      </c>
      <c r="N193" s="22"/>
    </row>
    <row r="194" spans="1:14" s="23" customFormat="1" ht="18.75">
      <c r="A194" s="71"/>
      <c r="B194" s="72"/>
      <c r="C194" s="521"/>
      <c r="D194" s="522"/>
      <c r="E194" s="94" t="s">
        <v>256</v>
      </c>
      <c r="F194" s="87"/>
      <c r="G194" s="87"/>
      <c r="H194" s="87"/>
      <c r="I194" s="87"/>
      <c r="J194" s="87"/>
      <c r="K194" s="129">
        <v>105000</v>
      </c>
      <c r="L194" s="156">
        <f t="shared" si="14"/>
        <v>105000</v>
      </c>
      <c r="M194" s="73" t="s">
        <v>254</v>
      </c>
      <c r="N194" s="22"/>
    </row>
    <row r="195" spans="1:14" s="23" customFormat="1" ht="37.5">
      <c r="A195" s="71"/>
      <c r="B195" s="72"/>
      <c r="C195" s="521"/>
      <c r="D195" s="522"/>
      <c r="E195" s="94" t="s">
        <v>258</v>
      </c>
      <c r="F195" s="87"/>
      <c r="G195" s="87"/>
      <c r="H195" s="87"/>
      <c r="I195" s="87"/>
      <c r="J195" s="87"/>
      <c r="K195" s="129">
        <v>408894</v>
      </c>
      <c r="L195" s="156">
        <f t="shared" si="14"/>
        <v>408894</v>
      </c>
      <c r="M195" s="73" t="s">
        <v>254</v>
      </c>
      <c r="N195" s="22"/>
    </row>
    <row r="196" spans="1:14" s="23" customFormat="1" ht="18.75">
      <c r="A196" s="71"/>
      <c r="B196" s="72"/>
      <c r="C196" s="523"/>
      <c r="D196" s="524"/>
      <c r="E196" s="182" t="s">
        <v>213</v>
      </c>
      <c r="F196" s="87"/>
      <c r="G196" s="87"/>
      <c r="H196" s="87"/>
      <c r="I196" s="87"/>
      <c r="J196" s="87"/>
      <c r="K196" s="159">
        <f>SUM(K189:K195)</f>
        <v>3666078</v>
      </c>
      <c r="L196" s="159">
        <f>SUM(L189:L195)</f>
        <v>3666078</v>
      </c>
      <c r="M196" s="73"/>
      <c r="N196" s="22"/>
    </row>
    <row r="197" spans="1:14" s="23" customFormat="1" ht="39.75" customHeight="1">
      <c r="A197" s="71"/>
      <c r="B197" s="72"/>
      <c r="C197" s="760" t="s">
        <v>195</v>
      </c>
      <c r="D197" s="761"/>
      <c r="E197" s="94" t="s">
        <v>214</v>
      </c>
      <c r="F197" s="87"/>
      <c r="G197" s="87"/>
      <c r="H197" s="87"/>
      <c r="I197" s="87"/>
      <c r="J197" s="87"/>
      <c r="K197" s="129">
        <v>280000</v>
      </c>
      <c r="L197" s="156">
        <f>K197</f>
        <v>280000</v>
      </c>
      <c r="M197" s="73"/>
      <c r="N197" s="22"/>
    </row>
    <row r="198" spans="1:14" s="23" customFormat="1" ht="18.75">
      <c r="A198" s="71"/>
      <c r="B198" s="72"/>
      <c r="C198" s="756"/>
      <c r="D198" s="517"/>
      <c r="E198" s="91" t="s">
        <v>215</v>
      </c>
      <c r="F198" s="87"/>
      <c r="G198" s="87"/>
      <c r="H198" s="87"/>
      <c r="I198" s="87"/>
      <c r="J198" s="87"/>
      <c r="K198" s="130">
        <v>280000</v>
      </c>
      <c r="L198" s="159">
        <v>280000</v>
      </c>
      <c r="M198" s="73"/>
      <c r="N198" s="22"/>
    </row>
    <row r="199" spans="1:14" s="23" customFormat="1" ht="18.75">
      <c r="A199" s="71"/>
      <c r="B199" s="72"/>
      <c r="C199" s="782"/>
      <c r="D199" s="783"/>
      <c r="E199" s="91"/>
      <c r="F199" s="87"/>
      <c r="G199" s="87"/>
      <c r="H199" s="87"/>
      <c r="I199" s="87"/>
      <c r="J199" s="87"/>
      <c r="K199" s="130"/>
      <c r="L199" s="159"/>
      <c r="M199" s="73"/>
      <c r="N199" s="22"/>
    </row>
    <row r="200" spans="1:14" s="23" customFormat="1" ht="37.5">
      <c r="A200" s="71"/>
      <c r="B200" s="72"/>
      <c r="C200" s="756" t="s">
        <v>64</v>
      </c>
      <c r="D200" s="517"/>
      <c r="E200" s="94" t="s">
        <v>216</v>
      </c>
      <c r="F200" s="87"/>
      <c r="G200" s="87"/>
      <c r="H200" s="87"/>
      <c r="I200" s="87"/>
      <c r="J200" s="87"/>
      <c r="K200" s="129">
        <v>14708</v>
      </c>
      <c r="L200" s="156">
        <f>K200+F200</f>
        <v>14708</v>
      </c>
      <c r="M200" s="73" t="s">
        <v>68</v>
      </c>
      <c r="N200" s="22"/>
    </row>
    <row r="201" spans="1:14" s="23" customFormat="1" ht="56.25">
      <c r="A201" s="71"/>
      <c r="B201" s="72"/>
      <c r="C201" s="181"/>
      <c r="D201" s="121"/>
      <c r="E201" s="94" t="s">
        <v>217</v>
      </c>
      <c r="F201" s="87"/>
      <c r="G201" s="87"/>
      <c r="H201" s="87"/>
      <c r="I201" s="87"/>
      <c r="J201" s="87"/>
      <c r="K201" s="129">
        <v>7346</v>
      </c>
      <c r="L201" s="156">
        <f>K201</f>
        <v>7346</v>
      </c>
      <c r="M201" s="73"/>
      <c r="N201" s="22"/>
    </row>
    <row r="202" spans="1:14" s="23" customFormat="1" ht="56.25">
      <c r="A202" s="71"/>
      <c r="B202" s="72"/>
      <c r="C202" s="181"/>
      <c r="D202" s="121"/>
      <c r="E202" s="94" t="s">
        <v>218</v>
      </c>
      <c r="F202" s="87"/>
      <c r="G202" s="87"/>
      <c r="H202" s="87"/>
      <c r="I202" s="87"/>
      <c r="J202" s="87"/>
      <c r="K202" s="129">
        <v>8258</v>
      </c>
      <c r="L202" s="156">
        <f>K202</f>
        <v>8258</v>
      </c>
      <c r="M202" s="73"/>
      <c r="N202" s="22"/>
    </row>
    <row r="203" spans="1:14" s="23" customFormat="1" ht="18.75">
      <c r="A203" s="71"/>
      <c r="B203" s="72"/>
      <c r="C203" s="181"/>
      <c r="D203" s="121"/>
      <c r="E203" s="94" t="s">
        <v>219</v>
      </c>
      <c r="F203" s="87"/>
      <c r="G203" s="87"/>
      <c r="H203" s="87"/>
      <c r="I203" s="87"/>
      <c r="J203" s="87"/>
      <c r="K203" s="129">
        <v>29100</v>
      </c>
      <c r="L203" s="156">
        <f>K203</f>
        <v>29100</v>
      </c>
      <c r="M203" s="73"/>
      <c r="N203" s="22"/>
    </row>
    <row r="204" spans="1:14" s="23" customFormat="1" ht="37.5">
      <c r="A204" s="71"/>
      <c r="B204" s="72"/>
      <c r="C204" s="181"/>
      <c r="D204" s="121"/>
      <c r="E204" s="94" t="s">
        <v>220</v>
      </c>
      <c r="F204" s="87"/>
      <c r="G204" s="87"/>
      <c r="H204" s="87"/>
      <c r="I204" s="87"/>
      <c r="J204" s="87"/>
      <c r="K204" s="129">
        <v>15000</v>
      </c>
      <c r="L204" s="156">
        <f>K204</f>
        <v>15000</v>
      </c>
      <c r="M204" s="73"/>
      <c r="N204" s="22"/>
    </row>
    <row r="205" spans="1:14" s="23" customFormat="1" ht="18.75">
      <c r="A205" s="71"/>
      <c r="B205" s="72"/>
      <c r="C205" s="181"/>
      <c r="D205" s="121"/>
      <c r="E205" s="182" t="s">
        <v>202</v>
      </c>
      <c r="F205" s="87"/>
      <c r="G205" s="87"/>
      <c r="H205" s="87"/>
      <c r="I205" s="87"/>
      <c r="J205" s="87"/>
      <c r="K205" s="130">
        <f>SUM(K200:K204)</f>
        <v>74412</v>
      </c>
      <c r="L205" s="159">
        <f>SUM(L200:L204)</f>
        <v>74412</v>
      </c>
      <c r="M205" s="73"/>
      <c r="N205" s="22"/>
    </row>
    <row r="206" spans="1:14" s="23" customFormat="1" ht="18.75">
      <c r="A206" s="71"/>
      <c r="B206" s="72"/>
      <c r="C206" s="756" t="s">
        <v>24</v>
      </c>
      <c r="D206" s="758"/>
      <c r="E206" s="94"/>
      <c r="F206" s="87"/>
      <c r="G206" s="87"/>
      <c r="H206" s="87"/>
      <c r="I206" s="87"/>
      <c r="J206" s="87"/>
      <c r="K206" s="130">
        <f>K188+K196+K198+K205</f>
        <v>3902878</v>
      </c>
      <c r="L206" s="159">
        <f>K206+F206</f>
        <v>3902878</v>
      </c>
      <c r="M206" s="73"/>
      <c r="N206" s="22"/>
    </row>
    <row r="207" spans="1:14" s="23" customFormat="1" ht="37.5">
      <c r="A207" s="71"/>
      <c r="B207" s="72"/>
      <c r="C207" s="184"/>
      <c r="D207" s="91"/>
      <c r="E207" s="91" t="s">
        <v>65</v>
      </c>
      <c r="F207" s="130">
        <f aca="true" t="shared" si="15" ref="F207:L207">F182+F206</f>
        <v>1637955</v>
      </c>
      <c r="G207" s="130">
        <f t="shared" si="15"/>
        <v>-1330728</v>
      </c>
      <c r="H207" s="130">
        <f t="shared" si="15"/>
        <v>2968683</v>
      </c>
      <c r="I207" s="130">
        <f t="shared" si="15"/>
        <v>321237</v>
      </c>
      <c r="J207" s="130">
        <f t="shared" si="15"/>
        <v>-65280</v>
      </c>
      <c r="K207" s="130">
        <f t="shared" si="15"/>
        <v>3902878</v>
      </c>
      <c r="L207" s="159">
        <f t="shared" si="15"/>
        <v>5540833</v>
      </c>
      <c r="M207" s="73"/>
      <c r="N207" s="22"/>
    </row>
    <row r="208" spans="1:13" s="47" customFormat="1" ht="19.5" thickBot="1">
      <c r="A208" s="24"/>
      <c r="B208" s="44"/>
      <c r="C208" s="4"/>
      <c r="D208" s="776" t="s">
        <v>18</v>
      </c>
      <c r="E208" s="777"/>
      <c r="F208" s="132">
        <f aca="true" t="shared" si="16" ref="F208:K208">F142+F207</f>
        <v>14620251</v>
      </c>
      <c r="G208" s="132">
        <f t="shared" si="16"/>
        <v>-1530728</v>
      </c>
      <c r="H208" s="132">
        <f t="shared" si="16"/>
        <v>16150979</v>
      </c>
      <c r="I208" s="132">
        <f t="shared" si="16"/>
        <v>321237</v>
      </c>
      <c r="J208" s="132">
        <f t="shared" si="16"/>
        <v>-65280</v>
      </c>
      <c r="K208" s="132">
        <f t="shared" si="16"/>
        <v>39661671</v>
      </c>
      <c r="L208" s="177">
        <f>L207+L142</f>
        <v>54161922</v>
      </c>
      <c r="M208" s="25"/>
    </row>
    <row r="209" spans="1:13" s="47" customFormat="1" ht="18.75">
      <c r="A209" s="1"/>
      <c r="B209" s="466"/>
      <c r="C209" s="484"/>
      <c r="D209" s="484"/>
      <c r="E209" s="484"/>
      <c r="F209" s="485"/>
      <c r="G209" s="48"/>
      <c r="H209" s="48"/>
      <c r="I209" s="49"/>
      <c r="J209" s="49"/>
      <c r="K209" s="49"/>
      <c r="L209" s="49">
        <v>53945922</v>
      </c>
      <c r="M209" s="186">
        <f>L208-L209</f>
        <v>216000</v>
      </c>
    </row>
    <row r="210" spans="1:13" s="47" customFormat="1" ht="18.75">
      <c r="A210" s="1"/>
      <c r="B210" s="774" t="s">
        <v>263</v>
      </c>
      <c r="C210" s="778"/>
      <c r="D210" s="778"/>
      <c r="E210" s="778"/>
      <c r="F210" s="775"/>
      <c r="G210" s="775"/>
      <c r="H210" s="775"/>
      <c r="I210" s="775"/>
      <c r="J210" s="775"/>
      <c r="K210" s="49"/>
      <c r="L210" s="49" t="s">
        <v>261</v>
      </c>
      <c r="M210" s="50"/>
    </row>
    <row r="211" spans="1:14" s="47" customFormat="1" ht="18.75">
      <c r="A211" s="51"/>
      <c r="B211" s="476" t="s">
        <v>221</v>
      </c>
      <c r="C211" s="779"/>
      <c r="D211" s="779"/>
      <c r="E211" s="779"/>
      <c r="F211" s="780"/>
      <c r="G211" s="781"/>
      <c r="H211" s="781"/>
      <c r="I211" s="781"/>
      <c r="J211" s="781"/>
      <c r="K211" s="781"/>
      <c r="L211" s="781"/>
      <c r="M211" s="63"/>
      <c r="N211" s="52"/>
    </row>
    <row r="212" spans="1:14" s="47" customFormat="1" ht="18.75">
      <c r="A212" s="51"/>
      <c r="B212" s="476" t="s">
        <v>244</v>
      </c>
      <c r="C212" s="463"/>
      <c r="D212" s="463"/>
      <c r="E212" s="463"/>
      <c r="F212" s="463"/>
      <c r="G212" s="463"/>
      <c r="H212" s="463"/>
      <c r="I212" s="463"/>
      <c r="J212" s="463"/>
      <c r="K212" s="463"/>
      <c r="L212" s="76"/>
      <c r="M212" s="63"/>
      <c r="N212" s="52"/>
    </row>
    <row r="213" spans="1:14" s="47" customFormat="1" ht="18.75">
      <c r="A213" s="51"/>
      <c r="B213" s="774" t="s">
        <v>243</v>
      </c>
      <c r="C213" s="775"/>
      <c r="D213" s="775"/>
      <c r="E213" s="775"/>
      <c r="F213" s="775"/>
      <c r="G213" s="775"/>
      <c r="H213" s="775"/>
      <c r="I213" s="775"/>
      <c r="J213" s="162"/>
      <c r="K213" s="162"/>
      <c r="L213" s="76"/>
      <c r="M213" s="63"/>
      <c r="N213" s="52"/>
    </row>
    <row r="214" spans="1:14" s="47" customFormat="1" ht="18.75">
      <c r="A214" s="51"/>
      <c r="B214" s="774" t="s">
        <v>226</v>
      </c>
      <c r="C214" s="775"/>
      <c r="D214" s="775"/>
      <c r="E214" s="775"/>
      <c r="F214" s="775"/>
      <c r="G214" s="775"/>
      <c r="H214" s="775"/>
      <c r="I214" s="775"/>
      <c r="J214" s="775"/>
      <c r="K214" s="775"/>
      <c r="L214" s="76"/>
      <c r="M214" s="63"/>
      <c r="N214" s="52"/>
    </row>
    <row r="215" spans="1:14" s="47" customFormat="1" ht="18.75">
      <c r="A215" s="51"/>
      <c r="B215" s="476" t="s">
        <v>233</v>
      </c>
      <c r="C215" s="463"/>
      <c r="D215" s="463"/>
      <c r="E215" s="463"/>
      <c r="F215" s="463"/>
      <c r="G215" s="463"/>
      <c r="H215" s="463"/>
      <c r="I215" s="463"/>
      <c r="J215" s="463"/>
      <c r="K215" s="463"/>
      <c r="L215" s="76"/>
      <c r="M215" s="63"/>
      <c r="N215" s="52"/>
    </row>
    <row r="216" spans="1:14" s="47" customFormat="1" ht="18.75">
      <c r="A216" s="51"/>
      <c r="B216" s="476" t="s">
        <v>230</v>
      </c>
      <c r="C216" s="463"/>
      <c r="D216" s="463"/>
      <c r="E216" s="463"/>
      <c r="F216" s="463"/>
      <c r="G216" s="463"/>
      <c r="H216" s="463"/>
      <c r="I216" s="463"/>
      <c r="J216" s="463"/>
      <c r="K216" s="463"/>
      <c r="L216" s="76"/>
      <c r="M216" s="63"/>
      <c r="N216" s="52"/>
    </row>
    <row r="217" spans="1:14" s="47" customFormat="1" ht="18.75">
      <c r="A217" s="51"/>
      <c r="B217" s="476" t="s">
        <v>239</v>
      </c>
      <c r="C217" s="463"/>
      <c r="D217" s="463"/>
      <c r="E217" s="463"/>
      <c r="F217" s="463"/>
      <c r="G217" s="463"/>
      <c r="H217" s="463"/>
      <c r="I217" s="463"/>
      <c r="J217" s="144"/>
      <c r="K217" s="144"/>
      <c r="L217" s="76"/>
      <c r="M217" s="63"/>
      <c r="N217" s="52"/>
    </row>
    <row r="218" spans="1:14" s="47" customFormat="1" ht="18.75">
      <c r="A218" s="51"/>
      <c r="B218" s="161" t="s">
        <v>252</v>
      </c>
      <c r="C218" s="478" t="s">
        <v>262</v>
      </c>
      <c r="D218" s="478"/>
      <c r="E218" s="478"/>
      <c r="F218" s="478"/>
      <c r="G218" s="478"/>
      <c r="H218" s="478"/>
      <c r="I218" s="478"/>
      <c r="J218" s="478"/>
      <c r="K218" s="144"/>
      <c r="L218" s="76"/>
      <c r="M218" s="63"/>
      <c r="N218" s="52"/>
    </row>
    <row r="219" spans="1:14" s="47" customFormat="1" ht="18.75">
      <c r="A219" s="51"/>
      <c r="B219" s="476" t="s">
        <v>253</v>
      </c>
      <c r="C219" s="476"/>
      <c r="D219" s="476"/>
      <c r="E219" s="476"/>
      <c r="F219" s="476"/>
      <c r="G219" s="476"/>
      <c r="H219" s="476"/>
      <c r="I219" s="476"/>
      <c r="J219" s="476"/>
      <c r="K219" s="476"/>
      <c r="L219" s="476"/>
      <c r="M219" s="63"/>
      <c r="N219" s="52"/>
    </row>
    <row r="220" spans="1:13" s="47" customFormat="1" ht="20.25">
      <c r="A220" s="23"/>
      <c r="B220" s="771" t="s">
        <v>25</v>
      </c>
      <c r="C220" s="772"/>
      <c r="D220" s="772"/>
      <c r="E220" s="772"/>
      <c r="F220" s="772"/>
      <c r="G220" s="772"/>
      <c r="H220" s="772"/>
      <c r="I220" s="772"/>
      <c r="J220" s="772"/>
      <c r="K220" s="772"/>
      <c r="L220" s="772"/>
      <c r="M220" s="54"/>
    </row>
    <row r="221" spans="1:13" s="47" customFormat="1" ht="18.75">
      <c r="A221" s="53"/>
      <c r="B221" s="476"/>
      <c r="C221" s="477"/>
      <c r="D221" s="477"/>
      <c r="E221" s="477"/>
      <c r="F221" s="477"/>
      <c r="G221" s="477"/>
      <c r="H221" s="477"/>
      <c r="I221" s="477"/>
      <c r="J221" s="477"/>
      <c r="K221" s="477"/>
      <c r="L221" s="477"/>
      <c r="M221" s="477"/>
    </row>
    <row r="222" spans="1:13" s="47" customFormat="1" ht="18.75">
      <c r="A222" s="53"/>
      <c r="B222" s="476"/>
      <c r="C222" s="478"/>
      <c r="D222" s="478"/>
      <c r="E222" s="478"/>
      <c r="F222" s="478"/>
      <c r="G222" s="478"/>
      <c r="H222" s="478"/>
      <c r="I222" s="478"/>
      <c r="J222" s="478"/>
      <c r="K222" s="478"/>
      <c r="L222" s="478"/>
      <c r="M222" s="54"/>
    </row>
    <row r="223" spans="2:13" ht="18.75">
      <c r="B223" s="479"/>
      <c r="C223" s="773"/>
      <c r="D223" s="773"/>
      <c r="E223" s="773"/>
      <c r="F223" s="773"/>
      <c r="G223" s="773"/>
      <c r="H223" s="773"/>
      <c r="I223" s="773"/>
      <c r="J223" s="773"/>
      <c r="K223" s="773"/>
      <c r="L223" s="178"/>
      <c r="M223" s="55"/>
    </row>
    <row r="224" spans="1:13" ht="18.75">
      <c r="A224" s="56"/>
      <c r="B224" s="57"/>
      <c r="C224" s="56"/>
      <c r="D224" s="56"/>
      <c r="E224" s="56"/>
      <c r="F224" s="58"/>
      <c r="G224" s="58"/>
      <c r="H224" s="58"/>
      <c r="I224" s="58"/>
      <c r="J224" s="58"/>
      <c r="K224" s="58"/>
      <c r="L224" s="179"/>
      <c r="M224" s="59"/>
    </row>
    <row r="225" spans="1:13" ht="18.75">
      <c r="A225" s="56"/>
      <c r="B225" s="57"/>
      <c r="C225" s="56"/>
      <c r="D225" s="56"/>
      <c r="E225" s="56"/>
      <c r="F225" s="58"/>
      <c r="G225" s="58"/>
      <c r="H225" s="58"/>
      <c r="I225" s="58"/>
      <c r="J225" s="58"/>
      <c r="K225" s="58"/>
      <c r="L225" s="179"/>
      <c r="M225" s="59"/>
    </row>
  </sheetData>
  <sheetProtection/>
  <mergeCells count="86">
    <mergeCell ref="K2:M3"/>
    <mergeCell ref="A4:M4"/>
    <mergeCell ref="A5:M5"/>
    <mergeCell ref="A6:M6"/>
    <mergeCell ref="A8:A9"/>
    <mergeCell ref="B8:B9"/>
    <mergeCell ref="C8:D9"/>
    <mergeCell ref="E8:E9"/>
    <mergeCell ref="F8:F9"/>
    <mergeCell ref="G8:H8"/>
    <mergeCell ref="I8:J8"/>
    <mergeCell ref="K8:K9"/>
    <mergeCell ref="L8:L9"/>
    <mergeCell ref="M8:M9"/>
    <mergeCell ref="C10:D10"/>
    <mergeCell ref="C12:E12"/>
    <mergeCell ref="A13:A17"/>
    <mergeCell ref="B13:B17"/>
    <mergeCell ref="C13:D18"/>
    <mergeCell ref="C19:D19"/>
    <mergeCell ref="C20:D40"/>
    <mergeCell ref="C41:D41"/>
    <mergeCell ref="C43:D44"/>
    <mergeCell ref="C45:D74"/>
    <mergeCell ref="C75:D75"/>
    <mergeCell ref="C76:D76"/>
    <mergeCell ref="C77:D80"/>
    <mergeCell ref="C81:D82"/>
    <mergeCell ref="C84:D84"/>
    <mergeCell ref="C85:E85"/>
    <mergeCell ref="C86:D87"/>
    <mergeCell ref="C88:D88"/>
    <mergeCell ref="C89:D89"/>
    <mergeCell ref="C90:D99"/>
    <mergeCell ref="C100:D100"/>
    <mergeCell ref="C101:D101"/>
    <mergeCell ref="C102:D102"/>
    <mergeCell ref="C103:D103"/>
    <mergeCell ref="C104:D108"/>
    <mergeCell ref="C109:D109"/>
    <mergeCell ref="C110:D111"/>
    <mergeCell ref="C112:D112"/>
    <mergeCell ref="C113:D120"/>
    <mergeCell ref="C121:D121"/>
    <mergeCell ref="C122:D122"/>
    <mergeCell ref="C123:D123"/>
    <mergeCell ref="C125:D132"/>
    <mergeCell ref="C133:D133"/>
    <mergeCell ref="C135:D138"/>
    <mergeCell ref="C139:D139"/>
    <mergeCell ref="C140:D140"/>
    <mergeCell ref="C141:D141"/>
    <mergeCell ref="C143:D143"/>
    <mergeCell ref="C144:E144"/>
    <mergeCell ref="C145:D153"/>
    <mergeCell ref="C154:D167"/>
    <mergeCell ref="C168:D170"/>
    <mergeCell ref="C171:D174"/>
    <mergeCell ref="C175:D179"/>
    <mergeCell ref="C180:D180"/>
    <mergeCell ref="C182:D182"/>
    <mergeCell ref="C183:E183"/>
    <mergeCell ref="C184:D187"/>
    <mergeCell ref="C188:D188"/>
    <mergeCell ref="C189:D196"/>
    <mergeCell ref="C197:D197"/>
    <mergeCell ref="C198:D198"/>
    <mergeCell ref="C199:D199"/>
    <mergeCell ref="C200:D200"/>
    <mergeCell ref="C206:D206"/>
    <mergeCell ref="D208:E208"/>
    <mergeCell ref="B209:F209"/>
    <mergeCell ref="B210:J210"/>
    <mergeCell ref="B211:L211"/>
    <mergeCell ref="B212:K212"/>
    <mergeCell ref="B213:I213"/>
    <mergeCell ref="B220:L220"/>
    <mergeCell ref="B221:M221"/>
    <mergeCell ref="B222:L222"/>
    <mergeCell ref="B223:K223"/>
    <mergeCell ref="B214:K214"/>
    <mergeCell ref="B215:K215"/>
    <mergeCell ref="B216:K216"/>
    <mergeCell ref="B217:I217"/>
    <mergeCell ref="C218:J218"/>
    <mergeCell ref="B219:L219"/>
  </mergeCells>
  <printOptions/>
  <pageMargins left="0.7" right="0.7" top="0.75" bottom="0.75" header="0.3" footer="0.3"/>
  <pageSetup horizontalDpi="600" verticalDpi="600" orientation="portrait" paperSize="9" scale="5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Кремль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Арлахова Оксана Владимировна</dc:creator>
  <cp:keywords/>
  <dc:description/>
  <cp:lastModifiedBy>Work</cp:lastModifiedBy>
  <cp:lastPrinted>2019-08-14T07:37:38Z</cp:lastPrinted>
  <dcterms:created xsi:type="dcterms:W3CDTF">2003-10-23T05:13:42Z</dcterms:created>
  <dcterms:modified xsi:type="dcterms:W3CDTF">2019-08-14T08:47:47Z</dcterms:modified>
  <cp:category/>
  <cp:version/>
  <cp:contentType/>
  <cp:contentStatus/>
</cp:coreProperties>
</file>