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dmin\d\ФИНВІДДІЛ 2021\НА САЙТ\на сайт 2023\рішення від 07.12.2023\"/>
    </mc:Choice>
  </mc:AlternateContent>
  <bookViews>
    <workbookView xWindow="-105" yWindow="-105" windowWidth="23250" windowHeight="12450"/>
  </bookViews>
  <sheets>
    <sheet name="Лист1" sheetId="1" r:id="rId1"/>
  </sheets>
  <definedNames>
    <definedName name="_xlnm.Print_Titles" localSheetId="0">Лист1!$9:$13</definedName>
    <definedName name="_xlnm.Print_Area" localSheetId="0">Лист1!$A$1:$P$69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5" i="1" l="1"/>
  <c r="G45" i="1"/>
  <c r="F45" i="1"/>
  <c r="F44" i="1"/>
  <c r="H44" i="1"/>
  <c r="H24" i="1"/>
  <c r="G16" i="1" l="1"/>
  <c r="F16" i="1"/>
  <c r="J29" i="1"/>
  <c r="E29" i="1"/>
  <c r="G44" i="1"/>
  <c r="P29" i="1" l="1"/>
  <c r="F25" i="1"/>
  <c r="F28" i="1"/>
  <c r="H28" i="1"/>
  <c r="O45" i="1"/>
  <c r="K32" i="1"/>
  <c r="J32" i="1"/>
  <c r="E32" i="1"/>
  <c r="I61" i="1"/>
  <c r="F61" i="1"/>
  <c r="F54" i="1"/>
  <c r="G47" i="1"/>
  <c r="F47" i="1"/>
  <c r="F40" i="1"/>
  <c r="H37" i="1"/>
  <c r="F33" i="1"/>
  <c r="F30" i="1"/>
  <c r="F18" i="1"/>
  <c r="P32" i="1" l="1"/>
  <c r="E39" i="1" l="1"/>
  <c r="F23" i="1"/>
  <c r="J39" i="1"/>
  <c r="P39" i="1" l="1"/>
  <c r="O55" i="1"/>
  <c r="K55" i="1" s="1"/>
  <c r="K45" i="1"/>
  <c r="N42" i="1"/>
  <c r="M42" i="1"/>
  <c r="L42" i="1"/>
  <c r="I42" i="1"/>
  <c r="E55" i="1"/>
  <c r="E34" i="1"/>
  <c r="O24" i="1"/>
  <c r="F24" i="1"/>
  <c r="F17" i="1"/>
  <c r="K42" i="1" l="1"/>
  <c r="J55" i="1"/>
  <c r="O42" i="1"/>
  <c r="F22" i="1"/>
  <c r="P55" i="1" l="1"/>
  <c r="J33" i="1"/>
  <c r="O34" i="1"/>
  <c r="K34" i="1"/>
  <c r="F37" i="1"/>
  <c r="G37" i="1"/>
  <c r="J31" i="1"/>
  <c r="E31" i="1"/>
  <c r="E33" i="1"/>
  <c r="F26" i="1"/>
  <c r="G42" i="1"/>
  <c r="J40" i="1"/>
  <c r="J43" i="1"/>
  <c r="J44" i="1"/>
  <c r="J45" i="1"/>
  <c r="J46" i="1"/>
  <c r="J47" i="1"/>
  <c r="J48" i="1"/>
  <c r="J49" i="1"/>
  <c r="J50" i="1"/>
  <c r="J51" i="1"/>
  <c r="J52" i="1"/>
  <c r="J53" i="1"/>
  <c r="J54" i="1"/>
  <c r="J58" i="1"/>
  <c r="J59" i="1"/>
  <c r="J60" i="1"/>
  <c r="J61" i="1"/>
  <c r="P33" i="1" l="1"/>
  <c r="P31" i="1"/>
  <c r="J34" i="1"/>
  <c r="P34" i="1" s="1"/>
  <c r="K27" i="1" l="1"/>
  <c r="K24" i="1"/>
  <c r="J30" i="1"/>
  <c r="J25" i="1"/>
  <c r="J26" i="1"/>
  <c r="J27" i="1"/>
  <c r="J28" i="1"/>
  <c r="J35" i="1"/>
  <c r="E30" i="1"/>
  <c r="O15" i="1"/>
  <c r="N15" i="1"/>
  <c r="M15" i="1"/>
  <c r="L15" i="1"/>
  <c r="I15" i="1"/>
  <c r="H54" i="1"/>
  <c r="F51" i="1"/>
  <c r="F48" i="1"/>
  <c r="F43" i="1"/>
  <c r="E40" i="1"/>
  <c r="P40" i="1" s="1"/>
  <c r="F42" i="1" l="1"/>
  <c r="F41" i="1" s="1"/>
  <c r="H42" i="1"/>
  <c r="P30" i="1"/>
  <c r="K15" i="1"/>
  <c r="F27" i="1" l="1"/>
  <c r="E25" i="1"/>
  <c r="P25" i="1" s="1"/>
  <c r="H16" i="1"/>
  <c r="E53" i="1"/>
  <c r="P53" i="1" s="1"/>
  <c r="E52" i="1"/>
  <c r="P52" i="1" s="1"/>
  <c r="E46" i="1"/>
  <c r="F15" i="1" l="1"/>
  <c r="G15" i="1"/>
  <c r="G14" i="1" s="1"/>
  <c r="H15" i="1"/>
  <c r="P46" i="1"/>
  <c r="E35" i="1" l="1"/>
  <c r="P35" i="1" l="1"/>
  <c r="F14" i="1"/>
  <c r="L57" i="1" l="1"/>
  <c r="L56" i="1" s="1"/>
  <c r="M57" i="1"/>
  <c r="M56" i="1" s="1"/>
  <c r="N57" i="1"/>
  <c r="N56" i="1" s="1"/>
  <c r="O57" i="1"/>
  <c r="O56" i="1" s="1"/>
  <c r="K57" i="1"/>
  <c r="K56" i="1" s="1"/>
  <c r="F57" i="1"/>
  <c r="F56" i="1" s="1"/>
  <c r="E61" i="1"/>
  <c r="P61" i="1" s="1"/>
  <c r="E60" i="1"/>
  <c r="E58" i="1"/>
  <c r="P58" i="1" s="1"/>
  <c r="G57" i="1"/>
  <c r="G56" i="1" s="1"/>
  <c r="H57" i="1"/>
  <c r="H56" i="1" s="1"/>
  <c r="I57" i="1"/>
  <c r="I56" i="1" s="1"/>
  <c r="E44" i="1"/>
  <c r="E45" i="1"/>
  <c r="E47" i="1"/>
  <c r="E48" i="1"/>
  <c r="E49" i="1"/>
  <c r="E50" i="1"/>
  <c r="P50" i="1" s="1"/>
  <c r="E51" i="1"/>
  <c r="P51" i="1" s="1"/>
  <c r="E54" i="1"/>
  <c r="E43" i="1"/>
  <c r="O41" i="1"/>
  <c r="N41" i="1"/>
  <c r="M41" i="1"/>
  <c r="J42" i="1"/>
  <c r="K41" i="1"/>
  <c r="G41" i="1"/>
  <c r="H41" i="1"/>
  <c r="J17" i="1"/>
  <c r="J18" i="1"/>
  <c r="J19" i="1"/>
  <c r="J20" i="1"/>
  <c r="J21" i="1"/>
  <c r="J22" i="1"/>
  <c r="J23" i="1"/>
  <c r="J24" i="1"/>
  <c r="J36" i="1"/>
  <c r="J37" i="1"/>
  <c r="J38" i="1"/>
  <c r="J16" i="1"/>
  <c r="E17" i="1"/>
  <c r="E18" i="1"/>
  <c r="E19" i="1"/>
  <c r="E20" i="1"/>
  <c r="E21" i="1"/>
  <c r="E22" i="1"/>
  <c r="E23" i="1"/>
  <c r="E24" i="1"/>
  <c r="E26" i="1"/>
  <c r="E27" i="1"/>
  <c r="P27" i="1" s="1"/>
  <c r="E28" i="1"/>
  <c r="P28" i="1" s="1"/>
  <c r="E36" i="1"/>
  <c r="E37" i="1"/>
  <c r="E38" i="1"/>
  <c r="E16" i="1"/>
  <c r="O14" i="1"/>
  <c r="N14" i="1"/>
  <c r="M14" i="1"/>
  <c r="K14" i="1"/>
  <c r="H14" i="1"/>
  <c r="I14" i="1"/>
  <c r="P59" i="1"/>
  <c r="O62" i="1" l="1"/>
  <c r="P60" i="1"/>
  <c r="K62" i="1"/>
  <c r="J56" i="1"/>
  <c r="J57" i="1"/>
  <c r="I41" i="1"/>
  <c r="E41" i="1" s="1"/>
  <c r="E42" i="1"/>
  <c r="P42" i="1" s="1"/>
  <c r="P54" i="1"/>
  <c r="M62" i="1"/>
  <c r="P36" i="1"/>
  <c r="H62" i="1"/>
  <c r="G62" i="1"/>
  <c r="P47" i="1"/>
  <c r="E15" i="1"/>
  <c r="P45" i="1"/>
  <c r="P24" i="1"/>
  <c r="N62" i="1"/>
  <c r="P37" i="1"/>
  <c r="P20" i="1"/>
  <c r="P23" i="1"/>
  <c r="P44" i="1"/>
  <c r="P38" i="1"/>
  <c r="P19" i="1"/>
  <c r="P17" i="1"/>
  <c r="E57" i="1"/>
  <c r="E14" i="1"/>
  <c r="P21" i="1"/>
  <c r="P49" i="1"/>
  <c r="P48" i="1"/>
  <c r="J15" i="1"/>
  <c r="J14" i="1" s="1"/>
  <c r="P26" i="1"/>
  <c r="F62" i="1"/>
  <c r="P22" i="1"/>
  <c r="L14" i="1"/>
  <c r="L41" i="1"/>
  <c r="J41" i="1" s="1"/>
  <c r="P18" i="1"/>
  <c r="P43" i="1"/>
  <c r="P16" i="1"/>
  <c r="J62" i="1" l="1"/>
  <c r="P57" i="1"/>
  <c r="E56" i="1"/>
  <c r="P56" i="1" s="1"/>
  <c r="I62" i="1"/>
  <c r="P15" i="1"/>
  <c r="L62" i="1"/>
  <c r="P41" i="1"/>
  <c r="P14" i="1"/>
  <c r="E62" i="1" l="1"/>
  <c r="P62" i="1" l="1"/>
</calcChain>
</file>

<file path=xl/sharedStrings.xml><?xml version="1.0" encoding="utf-8"?>
<sst xmlns="http://schemas.openxmlformats.org/spreadsheetml/2006/main" count="210" uniqueCount="177">
  <si>
    <t>РОЗПОДІЛ</t>
  </si>
  <si>
    <t>видатків місцевого бюджету на 2023 рік</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</si>
  <si>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</si>
  <si>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</si>
  <si>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</si>
  <si>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</si>
  <si>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</si>
  <si>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</si>
  <si>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</si>
  <si>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</si>
  <si>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</si>
  <si>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</si>
  <si>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</si>
  <si>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</si>
  <si>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</si>
  <si>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</si>
  <si>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</si>
  <si>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</si>
  <si>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Галицинівська сільська рада</t>
  </si>
  <si>
    <t>0110000</t>
  </si>
  <si>
    <t>0110150</t>
  </si>
  <si>
    <t>0111</t>
  </si>
  <si>
    <t>0150</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</si>
  <si>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</si>
  <si>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0112111</t>
  </si>
  <si>
    <t>0726</t>
  </si>
  <si>
    <t>2111</t>
  </si>
  <si>
    <t>Первинна медична допомога населенню, що надається центрами первинної медичної (медико-санітарної) допомоги</t>
  </si>
  <si>
    <t>0112152</t>
  </si>
  <si>
    <t>0763</t>
  </si>
  <si>
    <t>2152</t>
  </si>
  <si>
    <t>Інші програми та заходи у сфері охорони здоров`я</t>
  </si>
  <si>
    <t>0113050</t>
  </si>
  <si>
    <t>1070</t>
  </si>
  <si>
    <t>3050</t>
  </si>
  <si>
    <t>Пільгове медичне обслуговування осіб, які постраждали внаслідок Чорнобильської катастрофи</t>
  </si>
  <si>
    <t>0113090</t>
  </si>
  <si>
    <t>1030</t>
  </si>
  <si>
    <t>3090</t>
  </si>
  <si>
    <t>Видатки на поховання учасників бойових дій та осіб з інвалідністю внаслідок війни</t>
  </si>
  <si>
    <t>0113171</t>
  </si>
  <si>
    <t>1010</t>
  </si>
  <si>
    <t>3171</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</si>
  <si>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</si>
  <si>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0113191</t>
  </si>
  <si>
    <t>3191</t>
  </si>
  <si>
    <t>Інші видатки на соціальний захист ветеранів війни та праці</t>
  </si>
  <si>
    <t>0113242</t>
  </si>
  <si>
    <t>1090</t>
  </si>
  <si>
    <t>3242</t>
  </si>
  <si>
    <t>Інші заходи у сфері соціального захисту і соціального забезпечення</t>
  </si>
  <si>
    <t>0114030</t>
  </si>
  <si>
    <t>0824</t>
  </si>
  <si>
    <t>4030</t>
  </si>
  <si>
    <t>Забезпечення діяльності бібліотек</t>
  </si>
  <si>
    <t>0116013</t>
  </si>
  <si>
    <t>0620</t>
  </si>
  <si>
    <t>6013</t>
  </si>
  <si>
    <t>Забезпечення діяльності водопровідно-каналізаційного господарства</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</si>
  <si>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</si>
  <si>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</si>
  <si>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</si>
  <si>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</si>
  <si>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</si>
  <si>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</si>
  <si>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0118110</t>
  </si>
  <si>
    <t>0320</t>
  </si>
  <si>
    <t>8110</t>
  </si>
  <si>
    <t>Заходи із запобігання та ліквідації надзвичайних ситуацій та наслідків стихійного лиха</t>
  </si>
  <si>
    <t>0118130</t>
  </si>
  <si>
    <t>8130</t>
  </si>
  <si>
    <t>0118340</t>
  </si>
  <si>
    <t>0540</t>
  </si>
  <si>
    <t>8340</t>
  </si>
  <si>
    <t>Природоохоронні заходи за рахунок цільових фондів</t>
  </si>
  <si>
    <t>0600000</t>
  </si>
  <si>
    <t>Відділ освіти, культури, молоді та спорту Галицинівської сільської ради</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</si>
  <si>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</si>
  <si>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</si>
  <si>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</si>
  <si>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</si>
  <si>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</si>
  <si>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</si>
  <si>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</si>
  <si>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</si>
  <si>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0921</t>
  </si>
  <si>
    <t>1021</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</si>
  <si>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</si>
  <si>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</si>
  <si>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</si>
  <si>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</si>
  <si>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</si>
  <si>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</si>
  <si>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</si>
  <si>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0990</t>
  </si>
  <si>
    <t>1141</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</si>
  <si>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</si>
  <si>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</si>
  <si>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</si>
  <si>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</si>
  <si>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</si>
  <si>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</si>
  <si>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</si>
  <si>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0614060</t>
  </si>
  <si>
    <t>0828</t>
  </si>
  <si>
    <t>4060</t>
  </si>
  <si>
    <t>Забезпечення діяльності палаців i будинків культури, клубів, центрів дозвілля та iнших клубних закладів</t>
  </si>
  <si>
    <t>3700000</t>
  </si>
  <si>
    <t>Фінансовий відділ Галицинівської сільської ради</t>
  </si>
  <si>
    <t>3710000</t>
  </si>
  <si>
    <t>3710160</t>
  </si>
  <si>
    <t>3718710</t>
  </si>
  <si>
    <t>0133</t>
  </si>
  <si>
    <t>8710</t>
  </si>
  <si>
    <t>Резервний фонд місцевого бюджету</t>
  </si>
  <si>
    <t>3719110</t>
  </si>
  <si>
    <t>0180</t>
  </si>
  <si>
    <t>9110</t>
  </si>
  <si>
    <t>Реверсна дотація</t>
  </si>
  <si>
    <t>3719770</t>
  </si>
  <si>
    <t>9770</t>
  </si>
  <si>
    <t>Інші субвенції з місцевого бюджету</t>
  </si>
  <si>
    <t>X</t>
  </si>
  <si>
    <t>УСЬОГО</t>
  </si>
  <si>
    <t>(код бюджету)</t>
  </si>
  <si>
    <t xml:space="preserve"> </t>
  </si>
  <si>
    <t>0117680</t>
  </si>
  <si>
    <t>7680</t>
  </si>
  <si>
    <t>Членські внески до асоціацій органів місцевого самоврядування</t>
  </si>
  <si>
    <t>0490</t>
  </si>
  <si>
    <t>Надання загальної середньої освіти закладами загальної середньої освіти за рахунок коштів місцевого бюджету</t>
  </si>
  <si>
    <t>0611031</t>
  </si>
  <si>
    <t>Надання загальної середньої освіти закладами загальної середньої освіти за рахунок освітньої субвенції</t>
  </si>
  <si>
    <t>0611152</t>
  </si>
  <si>
    <t>1152</t>
  </si>
  <si>
    <t xml:space="preserve"> Забезпечення діяльності інклюзивно-ресурсних центрів за рахунок субвенції з місцевого бюджету на здійснення переданих видатків у сфері освіти за рахунок коштів освітньої субвенції</t>
  </si>
  <si>
    <t>1451200000</t>
  </si>
  <si>
    <t>Апарат (секретаріат) місцевої ради (Верховної Ради Автономної Республіки Крим, обласних, Київської та Севастопольської міських рад, районних рад і рад міст республіканського та районного значення Автономної Республіки Крим, міських, селищних, сільських рад, районних рад у містах)</t>
  </si>
  <si>
    <t>Забезпечення діяльності місцевої та добровільної пожежної охорони</t>
  </si>
  <si>
    <t>0611200</t>
  </si>
  <si>
    <t>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</si>
  <si>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</si>
  <si>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0114082</t>
  </si>
  <si>
    <t>4082</t>
  </si>
  <si>
    <t>0829</t>
  </si>
  <si>
    <t>Інші заходи в галузі культури і мистецтва</t>
  </si>
  <si>
    <t>0119800</t>
  </si>
  <si>
    <t>9800</t>
  </si>
  <si>
    <t>Субвенція з місцевого бюджету державному бюджету на виконання програм соціально-економічного розвитку регіонів</t>
  </si>
  <si>
    <t>0117130</t>
  </si>
  <si>
    <t>0421</t>
  </si>
  <si>
    <t>Здійснення заходів із землеустрою</t>
  </si>
  <si>
    <t>0117330</t>
  </si>
  <si>
    <t>0443</t>
  </si>
  <si>
    <t>0117390</t>
  </si>
  <si>
    <t>7390</t>
  </si>
  <si>
    <t>Розвиток мережі центрів надання адміністративних послуг</t>
  </si>
  <si>
    <t>0117370</t>
  </si>
  <si>
    <t>7370</t>
  </si>
  <si>
    <t>Реалізація інших заходів щодо соціально-економічного розвитку територій</t>
  </si>
  <si>
    <t>0617321</t>
  </si>
  <si>
    <t>Будівництво освітніх установ та закладів</t>
  </si>
  <si>
    <t>0118500</t>
  </si>
  <si>
    <t>Нерозподілені трансферти з державного бюджету</t>
  </si>
  <si>
    <t>Додаток 3</t>
  </si>
  <si>
    <t>Сільський голова</t>
  </si>
  <si>
    <t>Іван НАЗАР</t>
  </si>
  <si>
    <t>до рішення Галицинівської сільської ради</t>
  </si>
  <si>
    <t>0117322</t>
  </si>
  <si>
    <t>7322</t>
  </si>
  <si>
    <t>Будівництво медичних установ та закладів</t>
  </si>
  <si>
    <r>
      <t>Будівництво</t>
    </r>
    <r>
      <rPr>
        <sz val="12"/>
        <color theme="1"/>
        <rFont val="Calibri"/>
        <family val="2"/>
        <charset val="204"/>
      </rPr>
      <t>¹</t>
    </r>
    <r>
      <rPr>
        <sz val="12"/>
        <color theme="1"/>
        <rFont val="Times New Roman"/>
        <family val="1"/>
        <charset val="204"/>
      </rPr>
      <t xml:space="preserve"> </t>
    </r>
    <r>
      <rPr>
        <sz val="12"/>
        <color indexed="63"/>
        <rFont val="Times New Roman"/>
        <family val="1"/>
        <charset val="204"/>
      </rPr>
      <t>інших об'єктів комунальної власності</t>
    </r>
  </si>
  <si>
    <t>0116071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</si>
  <si>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</si>
  <si>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</si>
  <si>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від   07.12.2023р.</t>
  </si>
  <si>
    <t>№ 1</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</si>
</sst>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0"/>
      <color theme="1"/>
      <name val="Calibri"/>
      <family val="2"/>
      <charset val="1"/>
      <scheme val="minor"/>
    </font>
    <font>
      <sz val="10"/>
      <color theme="1"/>
      <name val="Times New Roman"/>
      <family val="1"/>
      <charset val="204"/>
    </font>
    <font>
      <b/>
      <sz val="10"/>
      <color theme="1"/>
      <name val="Times New Roman"/>
      <family val="1"/>
      <charset val="204"/>
    </font>
    <font>
      <sz val="8"/>
      <color theme="1"/>
      <name val="Times New Roman"/>
      <family val="1"/>
      <charset val="204"/>
    </font>
    <font>
      <sz val="12"/>
      <color theme="1"/>
      <name val="Times New Roman"/>
      <family val="1"/>
      <charset val="204"/>
    </font>
    <font>
      <b/>
      <sz val="12"/>
      <color theme="1"/>
      <name val="Times New Roman"/>
      <family val="1"/>
      <charset val="204"/>
    </font>
    <font>
      <sz val="12"/>
      <color theme="1"/>
      <name val="Calibri"/>
      <family val="2"/>
      <charset val="204"/>
    </font>
    <font>
      <sz val="12"/>
      <color indexed="63"/>
      <name val="Times New Roman"/>
      <family val="1"/>
      <charset val="204"/>
    </font>
    <font>
      <sz val="12"/>
      <name val="Times New Roman"/>
      <family val="1"/>
      <charset val="204"/>
    </font>
  </fonts>
  <fills count="4">
    <fill>
      <patternFill patternType="none"/>
    </fill>
    <fill>
      <patternFill patternType="gray125"/>
    </fill>
    <fill>
      <patternFill patternType="solid">
        <fgColor indexed="41"/>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7">
    <xf numFmtId="0" fontId="0" fillId="0" borderId="0" xfId="0"/>
    <xf numFmtId="0" fontId="1" fillId="0" borderId="0" xfId="0" applyFont="1"/>
    <xf numFmtId="0" fontId="1" fillId="0" borderId="1" xfId="0" quotePrefix="1" applyFont="1" applyBorder="1" applyAlignment="1">
      <alignment horizontal="center"/>
    </xf>
    <xf numFmtId="0" fontId="1" fillId="0" borderId="0" xfId="0" applyFont="1" applyAlignment="1">
      <alignment horizontal="center"/>
    </xf>
    <xf numFmtId="0" fontId="3" fillId="0" borderId="0" xfId="0" applyFont="1"/>
    <xf numFmtId="0" fontId="1" fillId="0" borderId="0" xfId="0" applyFont="1" applyAlignment="1">
      <alignment horizontal="right"/>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4" fontId="4" fillId="3" borderId="2" xfId="0" quotePrefix="1" applyNumberFormat="1" applyFont="1" applyFill="1" applyBorder="1" applyAlignment="1">
      <alignment vertical="center" wrapText="1"/>
    </xf>
    <xf numFmtId="4" fontId="4" fillId="0" borderId="2" xfId="0" quotePrefix="1" applyNumberFormat="1" applyFont="1" applyBorder="1" applyAlignment="1">
      <alignment vertical="center" wrapText="1"/>
    </xf>
    <xf numFmtId="0" fontId="4" fillId="0" borderId="2" xfId="0" quotePrefix="1" applyFont="1" applyBorder="1" applyAlignment="1">
      <alignment horizontal="center" vertical="center" wrapText="1"/>
    </xf>
    <xf numFmtId="4" fontId="4" fillId="0" borderId="2" xfId="0" quotePrefix="1" applyNumberFormat="1" applyFont="1" applyBorder="1" applyAlignment="1">
      <alignment horizontal="center" vertical="center" wrapText="1"/>
    </xf>
    <xf numFmtId="4" fontId="4" fillId="2" borderId="2" xfId="0" applyNumberFormat="1" applyFont="1" applyFill="1" applyBorder="1" applyAlignment="1">
      <alignment vertical="center" wrapText="1"/>
    </xf>
    <xf numFmtId="4" fontId="4" fillId="0" borderId="2" xfId="0" applyNumberFormat="1" applyFont="1" applyBorder="1" applyAlignment="1">
      <alignment vertical="center" wrapText="1"/>
    </xf>
    <xf numFmtId="0" fontId="5" fillId="0" borderId="2" xfId="0" quotePrefix="1" applyFont="1" applyBorder="1" applyAlignment="1">
      <alignment horizontal="center" vertical="center" wrapText="1"/>
    </xf>
    <xf numFmtId="0" fontId="5" fillId="0" borderId="2" xfId="0" applyFont="1" applyBorder="1" applyAlignment="1">
      <alignment horizontal="center" vertical="center" wrapText="1"/>
    </xf>
    <xf numFmtId="4" fontId="5" fillId="0" borderId="2" xfId="0" applyNumberFormat="1" applyFont="1" applyBorder="1" applyAlignment="1">
      <alignment horizontal="center" vertical="center" wrapText="1"/>
    </xf>
    <xf numFmtId="4" fontId="5" fillId="0" borderId="2" xfId="0" quotePrefix="1" applyNumberFormat="1" applyFont="1" applyBorder="1" applyAlignment="1">
      <alignment vertical="center" wrapText="1"/>
    </xf>
    <xf numFmtId="4" fontId="5" fillId="2" borderId="2" xfId="0" applyNumberFormat="1" applyFont="1" applyFill="1" applyBorder="1" applyAlignment="1">
      <alignment vertical="center" wrapText="1"/>
    </xf>
    <xf numFmtId="4" fontId="5" fillId="0" borderId="2" xfId="0" applyNumberFormat="1" applyFont="1" applyBorder="1" applyAlignment="1">
      <alignment vertical="center" wrapText="1"/>
    </xf>
    <xf numFmtId="4" fontId="5" fillId="3" borderId="2" xfId="0" applyNumberFormat="1" applyFont="1" applyFill="1" applyBorder="1" applyAlignment="1">
      <alignment vertical="center" wrapText="1"/>
    </xf>
    <xf numFmtId="4" fontId="4" fillId="3" borderId="2" xfId="0" applyNumberFormat="1" applyFont="1" applyFill="1" applyBorder="1" applyAlignment="1">
      <alignment vertical="center" wrapText="1"/>
    </xf>
    <xf numFmtId="49" fontId="4" fillId="0" borderId="2" xfId="0" quotePrefix="1" applyNumberFormat="1" applyFont="1" applyBorder="1" applyAlignment="1">
      <alignment horizontal="center" vertical="center" wrapText="1"/>
    </xf>
    <xf numFmtId="49" fontId="4" fillId="0" borderId="2" xfId="0" quotePrefix="1" applyNumberFormat="1" applyFont="1" applyBorder="1" applyAlignment="1">
      <alignment vertical="center" wrapText="1"/>
    </xf>
    <xf numFmtId="49" fontId="4" fillId="0" borderId="2" xfId="0" applyNumberFormat="1" applyFont="1" applyBorder="1" applyAlignment="1">
      <alignment horizontal="center" vertical="center" wrapText="1"/>
    </xf>
    <xf numFmtId="0" fontId="5" fillId="2" borderId="2" xfId="0" applyFont="1" applyFill="1" applyBorder="1" applyAlignment="1">
      <alignment horizontal="center" vertical="center" wrapText="1"/>
    </xf>
    <xf numFmtId="4" fontId="5" fillId="2" borderId="2" xfId="0" applyNumberFormat="1" applyFont="1" applyFill="1" applyBorder="1" applyAlignment="1">
      <alignment horizontal="center" vertical="center" wrapText="1"/>
    </xf>
    <xf numFmtId="0" fontId="4" fillId="0" borderId="0" xfId="0" applyFont="1"/>
    <xf numFmtId="0" fontId="5" fillId="0" borderId="0" xfId="0" applyFont="1" applyAlignment="1">
      <alignment horizontal="left"/>
    </xf>
    <xf numFmtId="49" fontId="8" fillId="0" borderId="2" xfId="0" applyNumberFormat="1" applyFont="1" applyBorder="1" applyAlignment="1">
      <alignment horizontal="center" vertical="center" wrapText="1"/>
    </xf>
    <xf numFmtId="0" fontId="8" fillId="0" borderId="2" xfId="0" quotePrefix="1" applyFont="1" applyBorder="1" applyAlignment="1">
      <alignment horizontal="center" vertical="center" wrapText="1"/>
    </xf>
    <xf numFmtId="4" fontId="8" fillId="0" borderId="2" xfId="0" quotePrefix="1" applyNumberFormat="1" applyFont="1" applyBorder="1" applyAlignment="1">
      <alignment vertical="center" wrapText="1"/>
    </xf>
    <xf numFmtId="0" fontId="1" fillId="2"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2" fillId="0" borderId="0" xfId="0" applyFont="1" applyAlignment="1">
      <alignment horizontal="center"/>
    </xf>
    <xf numFmtId="0" fontId="1" fillId="0" borderId="0" xfId="0" applyFont="1" applyAlignment="1">
      <alignment horizontal="center"/>
    </xf>
    <xf numFmtId="0" fontId="3" fillId="0" borderId="2" xfId="0"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8"/>
  <sheetViews>
    <sheetView tabSelected="1" view="pageBreakPreview" topLeftCell="A8" zoomScaleSheetLayoutView="100" workbookViewId="0">
      <pane xSplit="4" ySplit="6" topLeftCell="E14" activePane="bottomRight" state="frozen"/>
      <selection activeCell="A8" sqref="A8"/>
      <selection pane="topRight" activeCell="E8" sqref="E8"/>
      <selection pane="bottomLeft" activeCell="A14" sqref="A14"/>
      <selection pane="bottomRight" activeCell="A70" sqref="A70:R132"/>
    </sheetView>
  </sheetViews>
  <sheetFormatPr defaultColWidth="9.140625" defaultRowHeight="12.75" x14ac:dyDescent="0.2"/>
  <cols>
    <col min="1" max="3" width="12" style="1" customWidth="1"/>
    <col min="4" max="4" width="40.7109375" style="1" customWidth="1"/>
    <col min="5" max="5" width="16.28515625" style="1" customWidth="1"/>
    <col min="6" max="6" width="15.85546875" style="1" customWidth="1"/>
    <col min="7" max="7" width="15.140625" style="1" customWidth="1"/>
    <col min="8" max="8" width="13.7109375" style="1" customWidth="1"/>
    <col min="9" max="9" width="15.140625" style="1" customWidth="1"/>
    <col min="10" max="15" width="13.7109375" style="1" customWidth="1"/>
    <col min="16" max="16" width="15.7109375" style="1" customWidth="1"/>
    <col min="17" max="16384" width="9.140625" style="1"/>
  </cols>
  <sheetData>
    <row r="1" spans="1:16" x14ac:dyDescent="0.2">
      <c r="M1" s="1" t="s">
        <v>164</v>
      </c>
    </row>
    <row r="2" spans="1:16" x14ac:dyDescent="0.2">
      <c r="M2" s="1" t="s">
        <v>167</v>
      </c>
    </row>
    <row r="3" spans="1:16" x14ac:dyDescent="0.2">
      <c r="M3" s="1" t="s">
        <v>175</v>
      </c>
      <c r="O3" s="1" t="s">
        <v>176</v>
      </c>
    </row>
    <row r="5" spans="1:16" x14ac:dyDescent="0.2">
      <c r="A5" s="34" t="s">
        <v>0</v>
      </c>
      <c r="B5" s="35"/>
      <c r="C5" s="35"/>
      <c r="D5" s="35"/>
      <c r="E5" s="35"/>
      <c r="F5" s="35"/>
      <c r="G5" s="35"/>
      <c r="H5" s="35"/>
      <c r="I5" s="35"/>
      <c r="J5" s="35"/>
      <c r="K5" s="35"/>
      <c r="L5" s="35"/>
      <c r="M5" s="35"/>
      <c r="N5" s="35"/>
      <c r="O5" s="35"/>
      <c r="P5" s="35"/>
    </row>
    <row r="6" spans="1:16" x14ac:dyDescent="0.2">
      <c r="A6" s="34" t="s">
        <v>1</v>
      </c>
      <c r="B6" s="35"/>
      <c r="C6" s="35"/>
      <c r="D6" s="35"/>
      <c r="E6" s="35"/>
      <c r="F6" s="35"/>
      <c r="G6" s="35"/>
      <c r="H6" s="35"/>
      <c r="I6" s="35"/>
      <c r="J6" s="35"/>
      <c r="K6" s="35"/>
      <c r="L6" s="35"/>
      <c r="M6" s="35"/>
      <c r="N6" s="35"/>
      <c r="O6" s="35"/>
      <c r="P6" s="35"/>
    </row>
    <row r="7" spans="1:16" x14ac:dyDescent="0.2">
      <c r="A7" s="2" t="s">
        <v>136</v>
      </c>
      <c r="B7" s="3"/>
      <c r="C7" s="3"/>
      <c r="D7" s="3"/>
      <c r="E7" s="3"/>
      <c r="F7" s="3"/>
      <c r="G7" s="3"/>
      <c r="H7" s="3"/>
      <c r="I7" s="3"/>
      <c r="J7" s="3"/>
      <c r="K7" s="3"/>
      <c r="L7" s="3"/>
      <c r="M7" s="3"/>
      <c r="N7" s="3"/>
      <c r="O7" s="3"/>
      <c r="P7" s="3"/>
    </row>
    <row r="8" spans="1:16" x14ac:dyDescent="0.2">
      <c r="A8" s="4" t="s">
        <v>124</v>
      </c>
      <c r="P8" s="5" t="s">
        <v>2</v>
      </c>
    </row>
    <row r="9" spans="1:16" x14ac:dyDescent="0.2">
      <c r="A9" s="36" t="s">
        <v>3</v>
      </c>
      <c r="B9" s="36" t="s">
        <v>4</v>
      </c>
      <c r="C9" s="36" t="s">
        <v>5</v>
      </c>
      <c r="D9" s="33" t="s">
        <v>6</v>
      </c>
      <c r="E9" s="33" t="s">
        <v>7</v>
      </c>
      <c r="F9" s="33"/>
      <c r="G9" s="33"/>
      <c r="H9" s="33"/>
      <c r="I9" s="33"/>
      <c r="J9" s="33" t="s">
        <v>14</v>
      </c>
      <c r="K9" s="33"/>
      <c r="L9" s="33"/>
      <c r="M9" s="33"/>
      <c r="N9" s="33"/>
      <c r="O9" s="33"/>
      <c r="P9" s="32" t="s">
        <v>16</v>
      </c>
    </row>
    <row r="10" spans="1:16" x14ac:dyDescent="0.2">
      <c r="A10" s="33"/>
      <c r="B10" s="33"/>
      <c r="C10" s="33"/>
      <c r="D10" s="33"/>
      <c r="E10" s="32" t="s">
        <v>8</v>
      </c>
      <c r="F10" s="33" t="s">
        <v>9</v>
      </c>
      <c r="G10" s="33" t="s">
        <v>10</v>
      </c>
      <c r="H10" s="33"/>
      <c r="I10" s="33" t="s">
        <v>13</v>
      </c>
      <c r="J10" s="32" t="s">
        <v>8</v>
      </c>
      <c r="K10" s="33" t="s">
        <v>15</v>
      </c>
      <c r="L10" s="33" t="s">
        <v>9</v>
      </c>
      <c r="M10" s="33" t="s">
        <v>10</v>
      </c>
      <c r="N10" s="33"/>
      <c r="O10" s="33" t="s">
        <v>13</v>
      </c>
      <c r="P10" s="33"/>
    </row>
    <row r="11" spans="1:16" x14ac:dyDescent="0.2">
      <c r="A11" s="33"/>
      <c r="B11" s="33"/>
      <c r="C11" s="33"/>
      <c r="D11" s="33"/>
      <c r="E11" s="33"/>
      <c r="F11" s="33"/>
      <c r="G11" s="33" t="s">
        <v>11</v>
      </c>
      <c r="H11" s="33" t="s">
        <v>12</v>
      </c>
      <c r="I11" s="33"/>
      <c r="J11" s="33"/>
      <c r="K11" s="33"/>
      <c r="L11" s="33"/>
      <c r="M11" s="33" t="s">
        <v>11</v>
      </c>
      <c r="N11" s="33" t="s">
        <v>12</v>
      </c>
      <c r="O11" s="33"/>
      <c r="P11" s="33"/>
    </row>
    <row r="12" spans="1:16" ht="44.25" customHeight="1" x14ac:dyDescent="0.2">
      <c r="A12" s="33"/>
      <c r="B12" s="33"/>
      <c r="C12" s="33"/>
      <c r="D12" s="33"/>
      <c r="E12" s="33"/>
      <c r="F12" s="33"/>
      <c r="G12" s="33"/>
      <c r="H12" s="33"/>
      <c r="I12" s="33"/>
      <c r="J12" s="33"/>
      <c r="K12" s="33"/>
      <c r="L12" s="33"/>
      <c r="M12" s="33"/>
      <c r="N12" s="33"/>
      <c r="O12" s="33"/>
      <c r="P12" s="33"/>
    </row>
    <row r="13" spans="1:16" x14ac:dyDescent="0.2">
      <c r="A13" s="6">
        <v>1</v>
      </c>
      <c r="B13" s="6">
        <v>2</v>
      </c>
      <c r="C13" s="6">
        <v>3</v>
      </c>
      <c r="D13" s="6">
        <v>4</v>
      </c>
      <c r="E13" s="7">
        <v>5</v>
      </c>
      <c r="F13" s="6">
        <v>6</v>
      </c>
      <c r="G13" s="6">
        <v>7</v>
      </c>
      <c r="H13" s="6">
        <v>8</v>
      </c>
      <c r="I13" s="6">
        <v>9</v>
      </c>
      <c r="J13" s="7">
        <v>10</v>
      </c>
      <c r="K13" s="6">
        <v>11</v>
      </c>
      <c r="L13" s="6">
        <v>12</v>
      </c>
      <c r="M13" s="6">
        <v>13</v>
      </c>
      <c r="N13" s="6">
        <v>14</v>
      </c>
      <c r="O13" s="6">
        <v>15</v>
      </c>
      <c r="P13" s="7">
        <v>16</v>
      </c>
    </row>
    <row r="14" spans="1:16" ht="15.75" x14ac:dyDescent="0.2">
      <c r="A14" s="14" t="s">
        <v>17</v>
      </c>
      <c r="B14" s="15"/>
      <c r="C14" s="16"/>
      <c r="D14" s="17" t="s">
        <v>18</v>
      </c>
      <c r="E14" s="18">
        <f>F14+I14</f>
        <v>58376959</v>
      </c>
      <c r="F14" s="19">
        <f>F15</f>
        <v>58376959</v>
      </c>
      <c r="G14" s="19">
        <f>G15</f>
        <v>19893516</v>
      </c>
      <c r="H14" s="19">
        <f t="shared" ref="H14:K14" si="0">H15</f>
        <v>2023125</v>
      </c>
      <c r="I14" s="19">
        <f t="shared" si="0"/>
        <v>0</v>
      </c>
      <c r="J14" s="18">
        <f>J15</f>
        <v>1325630</v>
      </c>
      <c r="K14" s="19">
        <f t="shared" si="0"/>
        <v>1267030</v>
      </c>
      <c r="L14" s="19">
        <f t="shared" ref="L14" si="1">L15</f>
        <v>58600</v>
      </c>
      <c r="M14" s="19">
        <f t="shared" ref="M14" si="2">M15</f>
        <v>0</v>
      </c>
      <c r="N14" s="19">
        <f t="shared" ref="N14" si="3">N15</f>
        <v>0</v>
      </c>
      <c r="O14" s="19">
        <f t="shared" ref="O14" si="4">O15</f>
        <v>1267030</v>
      </c>
      <c r="P14" s="18">
        <f t="shared" ref="P14:P61" si="5">E14+J14</f>
        <v>59702589</v>
      </c>
    </row>
    <row r="15" spans="1:16" ht="141.75" x14ac:dyDescent="0.2">
      <c r="A15" s="14" t="s">
        <v>19</v>
      </c>
      <c r="B15" s="15"/>
      <c r="C15" s="16"/>
      <c r="D15" s="17" t="s">
        <v>137</v>
      </c>
      <c r="E15" s="18">
        <f>F15+I15</f>
        <v>58376959</v>
      </c>
      <c r="F15" s="20">
        <f>SUM(F16:F40)</f>
        <v>58376959</v>
      </c>
      <c r="G15" s="20">
        <f t="shared" ref="G15:I15" si="6">SUM(G16:G40)</f>
        <v>19893516</v>
      </c>
      <c r="H15" s="20">
        <f t="shared" si="6"/>
        <v>2023125</v>
      </c>
      <c r="I15" s="20">
        <f t="shared" si="6"/>
        <v>0</v>
      </c>
      <c r="J15" s="18">
        <f>L15+O15</f>
        <v>1325630</v>
      </c>
      <c r="K15" s="20">
        <f>SUM(K16:K40)</f>
        <v>1267030</v>
      </c>
      <c r="L15" s="20">
        <f t="shared" ref="L15" si="7">SUM(L16:L40)</f>
        <v>58600</v>
      </c>
      <c r="M15" s="20">
        <f t="shared" ref="M15" si="8">SUM(M16:M40)</f>
        <v>0</v>
      </c>
      <c r="N15" s="20">
        <f t="shared" ref="N15" si="9">SUM(N16:N40)</f>
        <v>0</v>
      </c>
      <c r="O15" s="20">
        <f t="shared" ref="O15" si="10">SUM(O16:O40)</f>
        <v>1267030</v>
      </c>
      <c r="P15" s="18">
        <f>E15+J15</f>
        <v>59702589</v>
      </c>
    </row>
    <row r="16" spans="1:16" ht="94.5" x14ac:dyDescent="0.2">
      <c r="A16" s="10" t="s">
        <v>20</v>
      </c>
      <c r="B16" s="10" t="s">
        <v>22</v>
      </c>
      <c r="C16" s="11" t="s">
        <v>21</v>
      </c>
      <c r="D16" s="9" t="s">
        <v>23</v>
      </c>
      <c r="E16" s="12">
        <f>F16+I16</f>
        <v>21567549</v>
      </c>
      <c r="F16" s="21">
        <f>19274966+2049000+800000-150000+380000-786417</f>
        <v>21567549</v>
      </c>
      <c r="G16" s="13">
        <f>14363091+800000-122950-644604</f>
        <v>14395537</v>
      </c>
      <c r="H16" s="13">
        <f>711410+30000</f>
        <v>741410</v>
      </c>
      <c r="I16" s="13"/>
      <c r="J16" s="12">
        <f>L16+O16</f>
        <v>0</v>
      </c>
      <c r="K16" s="13"/>
      <c r="L16" s="13"/>
      <c r="M16" s="13"/>
      <c r="N16" s="13"/>
      <c r="O16" s="13"/>
      <c r="P16" s="12">
        <f t="shared" si="5"/>
        <v>21567549</v>
      </c>
    </row>
    <row r="17" spans="1:16" ht="63" x14ac:dyDescent="0.2">
      <c r="A17" s="10" t="s">
        <v>24</v>
      </c>
      <c r="B17" s="10" t="s">
        <v>26</v>
      </c>
      <c r="C17" s="11" t="s">
        <v>25</v>
      </c>
      <c r="D17" s="9" t="s">
        <v>27</v>
      </c>
      <c r="E17" s="12">
        <f t="shared" ref="E17:E39" si="11">F17+I17</f>
        <v>369900</v>
      </c>
      <c r="F17" s="21">
        <f>170900+150000+49000</f>
        <v>369900</v>
      </c>
      <c r="G17" s="13"/>
      <c r="H17" s="13"/>
      <c r="I17" s="13"/>
      <c r="J17" s="12">
        <f t="shared" ref="J17:J61" si="12">L17+O17</f>
        <v>0</v>
      </c>
      <c r="K17" s="13"/>
      <c r="L17" s="13"/>
      <c r="M17" s="13"/>
      <c r="N17" s="13"/>
      <c r="O17" s="13"/>
      <c r="P17" s="12">
        <f t="shared" si="5"/>
        <v>369900</v>
      </c>
    </row>
    <row r="18" spans="1:16" ht="31.5" x14ac:dyDescent="0.2">
      <c r="A18" s="10" t="s">
        <v>28</v>
      </c>
      <c r="B18" s="10" t="s">
        <v>30</v>
      </c>
      <c r="C18" s="11" t="s">
        <v>29</v>
      </c>
      <c r="D18" s="9" t="s">
        <v>31</v>
      </c>
      <c r="E18" s="12">
        <f t="shared" si="11"/>
        <v>4479432</v>
      </c>
      <c r="F18" s="21">
        <f>4027329+182216+70000+199887</f>
        <v>4479432</v>
      </c>
      <c r="G18" s="13"/>
      <c r="H18" s="13"/>
      <c r="I18" s="13"/>
      <c r="J18" s="12">
        <f t="shared" si="12"/>
        <v>0</v>
      </c>
      <c r="K18" s="13"/>
      <c r="L18" s="13"/>
      <c r="M18" s="13"/>
      <c r="N18" s="13"/>
      <c r="O18" s="13"/>
      <c r="P18" s="12">
        <f t="shared" si="5"/>
        <v>4479432</v>
      </c>
    </row>
    <row r="19" spans="1:16" ht="47.25" x14ac:dyDescent="0.2">
      <c r="A19" s="10" t="s">
        <v>32</v>
      </c>
      <c r="B19" s="10" t="s">
        <v>34</v>
      </c>
      <c r="C19" s="11" t="s">
        <v>33</v>
      </c>
      <c r="D19" s="9" t="s">
        <v>35</v>
      </c>
      <c r="E19" s="12">
        <f t="shared" si="11"/>
        <v>16000</v>
      </c>
      <c r="F19" s="21">
        <v>16000</v>
      </c>
      <c r="G19" s="13"/>
      <c r="H19" s="13"/>
      <c r="I19" s="13"/>
      <c r="J19" s="12">
        <f t="shared" si="12"/>
        <v>0</v>
      </c>
      <c r="K19" s="13"/>
      <c r="L19" s="13"/>
      <c r="M19" s="13"/>
      <c r="N19" s="13"/>
      <c r="O19" s="13"/>
      <c r="P19" s="12">
        <f t="shared" si="5"/>
        <v>16000</v>
      </c>
    </row>
    <row r="20" spans="1:16" ht="47.25" x14ac:dyDescent="0.2">
      <c r="A20" s="10" t="s">
        <v>36</v>
      </c>
      <c r="B20" s="10" t="s">
        <v>38</v>
      </c>
      <c r="C20" s="11" t="s">
        <v>37</v>
      </c>
      <c r="D20" s="9" t="s">
        <v>39</v>
      </c>
      <c r="E20" s="12">
        <f t="shared" si="11"/>
        <v>12558</v>
      </c>
      <c r="F20" s="21">
        <v>12558</v>
      </c>
      <c r="G20" s="13"/>
      <c r="H20" s="13"/>
      <c r="I20" s="13"/>
      <c r="J20" s="12">
        <f t="shared" si="12"/>
        <v>0</v>
      </c>
      <c r="K20" s="13"/>
      <c r="L20" s="13"/>
      <c r="M20" s="13"/>
      <c r="N20" s="13"/>
      <c r="O20" s="13"/>
      <c r="P20" s="12">
        <f t="shared" si="5"/>
        <v>12558</v>
      </c>
    </row>
    <row r="21" spans="1:16" ht="78.75" x14ac:dyDescent="0.2">
      <c r="A21" s="10" t="s">
        <v>40</v>
      </c>
      <c r="B21" s="10" t="s">
        <v>42</v>
      </c>
      <c r="C21" s="11" t="s">
        <v>41</v>
      </c>
      <c r="D21" s="9" t="s">
        <v>43</v>
      </c>
      <c r="E21" s="12">
        <f t="shared" si="11"/>
        <v>5610</v>
      </c>
      <c r="F21" s="21">
        <v>5610</v>
      </c>
      <c r="G21" s="13"/>
      <c r="H21" s="13"/>
      <c r="I21" s="13"/>
      <c r="J21" s="12">
        <f t="shared" si="12"/>
        <v>0</v>
      </c>
      <c r="K21" s="13"/>
      <c r="L21" s="13"/>
      <c r="M21" s="13"/>
      <c r="N21" s="13"/>
      <c r="O21" s="13"/>
      <c r="P21" s="12">
        <f t="shared" si="5"/>
        <v>5610</v>
      </c>
    </row>
    <row r="22" spans="1:16" ht="31.5" x14ac:dyDescent="0.2">
      <c r="A22" s="10" t="s">
        <v>44</v>
      </c>
      <c r="B22" s="10" t="s">
        <v>45</v>
      </c>
      <c r="C22" s="11" t="s">
        <v>37</v>
      </c>
      <c r="D22" s="9" t="s">
        <v>46</v>
      </c>
      <c r="E22" s="12">
        <f t="shared" si="11"/>
        <v>1013309</v>
      </c>
      <c r="F22" s="21">
        <f>13309+500000+500000</f>
        <v>1013309</v>
      </c>
      <c r="G22" s="13"/>
      <c r="H22" s="13"/>
      <c r="I22" s="13"/>
      <c r="J22" s="12">
        <f t="shared" si="12"/>
        <v>0</v>
      </c>
      <c r="K22" s="13"/>
      <c r="L22" s="13"/>
      <c r="M22" s="13"/>
      <c r="N22" s="13"/>
      <c r="O22" s="13"/>
      <c r="P22" s="12">
        <f t="shared" si="5"/>
        <v>1013309</v>
      </c>
    </row>
    <row r="23" spans="1:16" ht="31.5" x14ac:dyDescent="0.2">
      <c r="A23" s="10" t="s">
        <v>47</v>
      </c>
      <c r="B23" s="10" t="s">
        <v>49</v>
      </c>
      <c r="C23" s="11" t="s">
        <v>48</v>
      </c>
      <c r="D23" s="9" t="s">
        <v>50</v>
      </c>
      <c r="E23" s="12">
        <f t="shared" si="11"/>
        <v>2112018</v>
      </c>
      <c r="F23" s="21">
        <f>587018+825000+300000+400000</f>
        <v>2112018</v>
      </c>
      <c r="G23" s="13"/>
      <c r="H23" s="13"/>
      <c r="I23" s="13"/>
      <c r="J23" s="12">
        <f t="shared" si="12"/>
        <v>0</v>
      </c>
      <c r="K23" s="13"/>
      <c r="L23" s="13"/>
      <c r="M23" s="13"/>
      <c r="N23" s="13"/>
      <c r="O23" s="13"/>
      <c r="P23" s="12">
        <f t="shared" si="5"/>
        <v>2112018</v>
      </c>
    </row>
    <row r="24" spans="1:16" ht="15.75" x14ac:dyDescent="0.2">
      <c r="A24" s="10" t="s">
        <v>51</v>
      </c>
      <c r="B24" s="10" t="s">
        <v>53</v>
      </c>
      <c r="C24" s="11" t="s">
        <v>52</v>
      </c>
      <c r="D24" s="9" t="s">
        <v>54</v>
      </c>
      <c r="E24" s="12">
        <f t="shared" si="11"/>
        <v>1413683</v>
      </c>
      <c r="F24" s="21">
        <f>1376603+22080+15000</f>
        <v>1413683</v>
      </c>
      <c r="G24" s="13">
        <v>973291</v>
      </c>
      <c r="H24" s="13">
        <f>141755</f>
        <v>141755</v>
      </c>
      <c r="I24" s="13"/>
      <c r="J24" s="12">
        <f t="shared" si="12"/>
        <v>45000</v>
      </c>
      <c r="K24" s="13">
        <f>O24</f>
        <v>45000</v>
      </c>
      <c r="L24" s="13"/>
      <c r="M24" s="13"/>
      <c r="N24" s="13"/>
      <c r="O24" s="13">
        <f>10000+35000</f>
        <v>45000</v>
      </c>
      <c r="P24" s="12">
        <f t="shared" si="5"/>
        <v>1458683</v>
      </c>
    </row>
    <row r="25" spans="1:16" ht="31.5" x14ac:dyDescent="0.2">
      <c r="A25" s="10" t="s">
        <v>142</v>
      </c>
      <c r="B25" s="10" t="s">
        <v>143</v>
      </c>
      <c r="C25" s="11" t="s">
        <v>144</v>
      </c>
      <c r="D25" s="9" t="s">
        <v>145</v>
      </c>
      <c r="E25" s="12">
        <f t="shared" si="11"/>
        <v>250000</v>
      </c>
      <c r="F25" s="21">
        <f>250000</f>
        <v>250000</v>
      </c>
      <c r="G25" s="13"/>
      <c r="H25" s="13"/>
      <c r="I25" s="13"/>
      <c r="J25" s="12">
        <f t="shared" si="12"/>
        <v>0</v>
      </c>
      <c r="K25" s="13"/>
      <c r="L25" s="13"/>
      <c r="M25" s="13"/>
      <c r="N25" s="13"/>
      <c r="O25" s="13"/>
      <c r="P25" s="12">
        <f t="shared" si="5"/>
        <v>250000</v>
      </c>
    </row>
    <row r="26" spans="1:16" ht="31.5" x14ac:dyDescent="0.2">
      <c r="A26" s="10" t="s">
        <v>55</v>
      </c>
      <c r="B26" s="10" t="s">
        <v>57</v>
      </c>
      <c r="C26" s="11" t="s">
        <v>56</v>
      </c>
      <c r="D26" s="9" t="s">
        <v>58</v>
      </c>
      <c r="E26" s="12">
        <f t="shared" si="11"/>
        <v>2400000</v>
      </c>
      <c r="F26" s="21">
        <f>700000+700000+1000000</f>
        <v>2400000</v>
      </c>
      <c r="G26" s="13"/>
      <c r="H26" s="13"/>
      <c r="I26" s="13"/>
      <c r="J26" s="12">
        <f t="shared" si="12"/>
        <v>0</v>
      </c>
      <c r="K26" s="13"/>
      <c r="L26" s="13"/>
      <c r="M26" s="13"/>
      <c r="N26" s="13"/>
      <c r="O26" s="13"/>
      <c r="P26" s="12">
        <f t="shared" si="5"/>
        <v>2400000</v>
      </c>
    </row>
    <row r="27" spans="1:16" ht="63" x14ac:dyDescent="0.2">
      <c r="A27" s="10" t="s">
        <v>59</v>
      </c>
      <c r="B27" s="10" t="s">
        <v>60</v>
      </c>
      <c r="C27" s="11" t="s">
        <v>56</v>
      </c>
      <c r="D27" s="9" t="s">
        <v>61</v>
      </c>
      <c r="E27" s="12">
        <f t="shared" si="11"/>
        <v>7261445</v>
      </c>
      <c r="F27" s="21">
        <f>6778495+482950</f>
        <v>7261445</v>
      </c>
      <c r="G27" s="13"/>
      <c r="H27" s="13"/>
      <c r="I27" s="13"/>
      <c r="J27" s="12">
        <f t="shared" si="12"/>
        <v>579600</v>
      </c>
      <c r="K27" s="13">
        <f>O27</f>
        <v>579600</v>
      </c>
      <c r="L27" s="13"/>
      <c r="M27" s="13"/>
      <c r="N27" s="13"/>
      <c r="O27" s="13">
        <v>579600</v>
      </c>
      <c r="P27" s="12">
        <f t="shared" si="5"/>
        <v>7841045</v>
      </c>
    </row>
    <row r="28" spans="1:16" ht="33" customHeight="1" x14ac:dyDescent="0.2">
      <c r="A28" s="10" t="s">
        <v>62</v>
      </c>
      <c r="B28" s="10" t="s">
        <v>63</v>
      </c>
      <c r="C28" s="11" t="s">
        <v>56</v>
      </c>
      <c r="D28" s="9" t="s">
        <v>64</v>
      </c>
      <c r="E28" s="12">
        <f t="shared" si="11"/>
        <v>8071736</v>
      </c>
      <c r="F28" s="21">
        <f>650000+4000000+4423446-500000-300000-201710</f>
        <v>8071736</v>
      </c>
      <c r="G28" s="13">
        <v>0</v>
      </c>
      <c r="H28" s="13">
        <f>250000+1000000-201710</f>
        <v>1048290</v>
      </c>
      <c r="I28" s="13"/>
      <c r="J28" s="12">
        <f t="shared" si="12"/>
        <v>0</v>
      </c>
      <c r="K28" s="13"/>
      <c r="L28" s="13"/>
      <c r="M28" s="13"/>
      <c r="N28" s="13"/>
      <c r="O28" s="13"/>
      <c r="P28" s="12">
        <f t="shared" si="5"/>
        <v>8071736</v>
      </c>
    </row>
    <row r="29" spans="1:16" ht="159.75" customHeight="1" x14ac:dyDescent="0.2">
      <c r="A29" s="29" t="s">
        <v>172</v>
      </c>
      <c r="B29" s="30">
        <v>6071</v>
      </c>
      <c r="C29" s="29" t="s">
        <v>173</v>
      </c>
      <c r="D29" s="31" t="s">
        <v>174</v>
      </c>
      <c r="E29" s="12">
        <f t="shared" si="11"/>
        <v>786417</v>
      </c>
      <c r="F29" s="21">
        <v>786417</v>
      </c>
      <c r="G29" s="13"/>
      <c r="H29" s="13"/>
      <c r="I29" s="13"/>
      <c r="J29" s="12">
        <f t="shared" si="12"/>
        <v>0</v>
      </c>
      <c r="K29" s="13"/>
      <c r="L29" s="13"/>
      <c r="M29" s="13"/>
      <c r="N29" s="13"/>
      <c r="O29" s="13"/>
      <c r="P29" s="12">
        <f t="shared" si="5"/>
        <v>786417</v>
      </c>
    </row>
    <row r="30" spans="1:16" ht="24.75" customHeight="1" x14ac:dyDescent="0.2">
      <c r="A30" s="10" t="s">
        <v>149</v>
      </c>
      <c r="B30" s="10">
        <v>7130</v>
      </c>
      <c r="C30" s="11" t="s">
        <v>150</v>
      </c>
      <c r="D30" s="9" t="s">
        <v>151</v>
      </c>
      <c r="E30" s="12">
        <f t="shared" si="11"/>
        <v>399968</v>
      </c>
      <c r="F30" s="13">
        <f>349980+49988</f>
        <v>399968</v>
      </c>
      <c r="G30" s="13"/>
      <c r="H30" s="13"/>
      <c r="I30" s="13"/>
      <c r="J30" s="12">
        <f>L30+O30</f>
        <v>53400</v>
      </c>
      <c r="K30" s="13"/>
      <c r="L30" s="13">
        <v>53400</v>
      </c>
      <c r="M30" s="13"/>
      <c r="N30" s="13"/>
      <c r="O30" s="13"/>
      <c r="P30" s="12">
        <f t="shared" si="5"/>
        <v>453368</v>
      </c>
    </row>
    <row r="31" spans="1:16" ht="41.25" hidden="1" customHeight="1" x14ac:dyDescent="0.2">
      <c r="A31" s="10" t="s">
        <v>152</v>
      </c>
      <c r="B31" s="10">
        <v>7330</v>
      </c>
      <c r="C31" s="11" t="s">
        <v>153</v>
      </c>
      <c r="D31" s="9" t="s">
        <v>171</v>
      </c>
      <c r="E31" s="12">
        <f t="shared" si="11"/>
        <v>0</v>
      </c>
      <c r="F31" s="21"/>
      <c r="G31" s="13"/>
      <c r="H31" s="13"/>
      <c r="I31" s="13"/>
      <c r="J31" s="12">
        <f t="shared" ref="J31:J33" si="13">L31+O31</f>
        <v>0</v>
      </c>
      <c r="K31" s="13"/>
      <c r="L31" s="13"/>
      <c r="M31" s="13"/>
      <c r="N31" s="13"/>
      <c r="O31" s="13"/>
      <c r="P31" s="12">
        <f t="shared" si="5"/>
        <v>0</v>
      </c>
    </row>
    <row r="32" spans="1:16" ht="31.5" x14ac:dyDescent="0.2">
      <c r="A32" s="10" t="s">
        <v>168</v>
      </c>
      <c r="B32" s="10" t="s">
        <v>169</v>
      </c>
      <c r="C32" s="11" t="s">
        <v>153</v>
      </c>
      <c r="D32" s="9" t="s">
        <v>170</v>
      </c>
      <c r="E32" s="12">
        <f t="shared" si="11"/>
        <v>0</v>
      </c>
      <c r="F32" s="13"/>
      <c r="G32" s="13"/>
      <c r="H32" s="13"/>
      <c r="I32" s="13"/>
      <c r="J32" s="12">
        <f>L32+O32</f>
        <v>288622</v>
      </c>
      <c r="K32" s="13">
        <f>O32</f>
        <v>288622</v>
      </c>
      <c r="L32" s="13"/>
      <c r="M32" s="13"/>
      <c r="N32" s="13"/>
      <c r="O32" s="13">
        <v>288622</v>
      </c>
      <c r="P32" s="12">
        <f t="shared" si="5"/>
        <v>288622</v>
      </c>
    </row>
    <row r="33" spans="1:16" ht="41.25" customHeight="1" x14ac:dyDescent="0.2">
      <c r="A33" s="22" t="s">
        <v>157</v>
      </c>
      <c r="B33" s="22" t="s">
        <v>158</v>
      </c>
      <c r="C33" s="22" t="s">
        <v>129</v>
      </c>
      <c r="D33" s="9" t="s">
        <v>159</v>
      </c>
      <c r="E33" s="12">
        <f t="shared" si="11"/>
        <v>1534544</v>
      </c>
      <c r="F33" s="21">
        <f>1699200+35231-199887</f>
        <v>1534544</v>
      </c>
      <c r="G33" s="13"/>
      <c r="H33" s="13"/>
      <c r="I33" s="13"/>
      <c r="J33" s="12">
        <f t="shared" si="13"/>
        <v>0</v>
      </c>
      <c r="K33" s="13"/>
      <c r="L33" s="13"/>
      <c r="M33" s="13"/>
      <c r="N33" s="13"/>
      <c r="O33" s="13"/>
      <c r="P33" s="12">
        <f t="shared" si="5"/>
        <v>1534544</v>
      </c>
    </row>
    <row r="34" spans="1:16" ht="41.25" customHeight="1" x14ac:dyDescent="0.2">
      <c r="A34" s="10" t="s">
        <v>154</v>
      </c>
      <c r="B34" s="10" t="s">
        <v>155</v>
      </c>
      <c r="C34" s="11" t="s">
        <v>129</v>
      </c>
      <c r="D34" s="8" t="s">
        <v>156</v>
      </c>
      <c r="E34" s="12">
        <f t="shared" ref="E34" si="14">F34+I34</f>
        <v>0</v>
      </c>
      <c r="F34" s="21"/>
      <c r="G34" s="13"/>
      <c r="H34" s="13"/>
      <c r="I34" s="13"/>
      <c r="J34" s="12">
        <f>L34+O34</f>
        <v>353808</v>
      </c>
      <c r="K34" s="13">
        <f>203808+150000</f>
        <v>353808</v>
      </c>
      <c r="L34" s="13"/>
      <c r="M34" s="13"/>
      <c r="N34" s="13"/>
      <c r="O34" s="13">
        <f>203808+150000</f>
        <v>353808</v>
      </c>
      <c r="P34" s="12">
        <f t="shared" si="5"/>
        <v>353808</v>
      </c>
    </row>
    <row r="35" spans="1:16" ht="31.5" x14ac:dyDescent="0.2">
      <c r="A35" s="22" t="s">
        <v>126</v>
      </c>
      <c r="B35" s="22" t="s">
        <v>127</v>
      </c>
      <c r="C35" s="22" t="s">
        <v>129</v>
      </c>
      <c r="D35" s="23" t="s">
        <v>128</v>
      </c>
      <c r="E35" s="12">
        <f t="shared" si="11"/>
        <v>8254</v>
      </c>
      <c r="F35" s="21">
        <v>8254</v>
      </c>
      <c r="G35" s="13"/>
      <c r="H35" s="13"/>
      <c r="I35" s="13"/>
      <c r="J35" s="12">
        <f t="shared" si="12"/>
        <v>0</v>
      </c>
      <c r="K35" s="13"/>
      <c r="L35" s="13"/>
      <c r="M35" s="13"/>
      <c r="N35" s="13"/>
      <c r="O35" s="13"/>
      <c r="P35" s="12">
        <f t="shared" ref="P35" si="15">E35+J35</f>
        <v>8254</v>
      </c>
    </row>
    <row r="36" spans="1:16" ht="31.5" customHeight="1" x14ac:dyDescent="0.2">
      <c r="A36" s="10" t="s">
        <v>65</v>
      </c>
      <c r="B36" s="10" t="s">
        <v>67</v>
      </c>
      <c r="C36" s="11" t="s">
        <v>66</v>
      </c>
      <c r="D36" s="9" t="s">
        <v>68</v>
      </c>
      <c r="E36" s="12">
        <f t="shared" si="11"/>
        <v>200000</v>
      </c>
      <c r="F36" s="21">
        <v>200000</v>
      </c>
      <c r="G36" s="13"/>
      <c r="H36" s="13"/>
      <c r="I36" s="13"/>
      <c r="J36" s="12">
        <f t="shared" si="12"/>
        <v>0</v>
      </c>
      <c r="K36" s="13"/>
      <c r="L36" s="13"/>
      <c r="M36" s="13"/>
      <c r="N36" s="13"/>
      <c r="O36" s="13"/>
      <c r="P36" s="12">
        <f t="shared" si="5"/>
        <v>200000</v>
      </c>
    </row>
    <row r="37" spans="1:16" ht="31.5" x14ac:dyDescent="0.2">
      <c r="A37" s="10" t="s">
        <v>69</v>
      </c>
      <c r="B37" s="10" t="s">
        <v>70</v>
      </c>
      <c r="C37" s="11" t="s">
        <v>66</v>
      </c>
      <c r="D37" s="9" t="s">
        <v>138</v>
      </c>
      <c r="E37" s="12">
        <f t="shared" si="11"/>
        <v>6177336</v>
      </c>
      <c r="F37" s="21">
        <f>5857668+319668</f>
        <v>6177336</v>
      </c>
      <c r="G37" s="13">
        <f>4330398+194290</f>
        <v>4524688</v>
      </c>
      <c r="H37" s="13">
        <f>69128+5542+12000+5000</f>
        <v>91670</v>
      </c>
      <c r="I37" s="13">
        <v>0</v>
      </c>
      <c r="J37" s="12">
        <f t="shared" si="12"/>
        <v>0</v>
      </c>
      <c r="K37" s="13"/>
      <c r="L37" s="13"/>
      <c r="M37" s="13"/>
      <c r="N37" s="13"/>
      <c r="O37" s="13"/>
      <c r="P37" s="12">
        <f t="shared" si="5"/>
        <v>6177336</v>
      </c>
    </row>
    <row r="38" spans="1:16" ht="31.5" x14ac:dyDescent="0.2">
      <c r="A38" s="10" t="s">
        <v>71</v>
      </c>
      <c r="B38" s="10" t="s">
        <v>73</v>
      </c>
      <c r="C38" s="11" t="s">
        <v>72</v>
      </c>
      <c r="D38" s="9" t="s">
        <v>74</v>
      </c>
      <c r="E38" s="12">
        <f t="shared" si="11"/>
        <v>0</v>
      </c>
      <c r="F38" s="21"/>
      <c r="G38" s="13"/>
      <c r="H38" s="13"/>
      <c r="I38" s="13"/>
      <c r="J38" s="12">
        <f t="shared" si="12"/>
        <v>5200</v>
      </c>
      <c r="K38" s="13"/>
      <c r="L38" s="13">
        <v>5200</v>
      </c>
      <c r="M38" s="13"/>
      <c r="N38" s="13"/>
      <c r="O38" s="13"/>
      <c r="P38" s="12">
        <f t="shared" si="5"/>
        <v>5200</v>
      </c>
    </row>
    <row r="39" spans="1:16" ht="31.5" x14ac:dyDescent="0.2">
      <c r="A39" s="24" t="s">
        <v>162</v>
      </c>
      <c r="B39" s="10">
        <v>8500</v>
      </c>
      <c r="C39" s="24" t="s">
        <v>116</v>
      </c>
      <c r="D39" s="9" t="s">
        <v>163</v>
      </c>
      <c r="E39" s="12">
        <f t="shared" si="11"/>
        <v>0</v>
      </c>
      <c r="F39" s="21"/>
      <c r="G39" s="13"/>
      <c r="H39" s="13"/>
      <c r="I39" s="13"/>
      <c r="J39" s="12">
        <f t="shared" si="12"/>
        <v>0</v>
      </c>
      <c r="K39" s="13"/>
      <c r="L39" s="13"/>
      <c r="M39" s="13"/>
      <c r="N39" s="13"/>
      <c r="O39" s="13"/>
      <c r="P39" s="12">
        <f t="shared" si="5"/>
        <v>0</v>
      </c>
    </row>
    <row r="40" spans="1:16" ht="51" customHeight="1" x14ac:dyDescent="0.2">
      <c r="A40" s="10" t="s">
        <v>146</v>
      </c>
      <c r="B40" s="10" t="s">
        <v>147</v>
      </c>
      <c r="C40" s="11" t="s">
        <v>116</v>
      </c>
      <c r="D40" s="9" t="s">
        <v>148</v>
      </c>
      <c r="E40" s="12">
        <f>F40+I40</f>
        <v>297200</v>
      </c>
      <c r="F40" s="21">
        <f>187200+55000+55000</f>
        <v>297200</v>
      </c>
      <c r="G40" s="13"/>
      <c r="H40" s="13"/>
      <c r="I40" s="13"/>
      <c r="J40" s="12">
        <f t="shared" si="12"/>
        <v>0</v>
      </c>
      <c r="K40" s="13"/>
      <c r="L40" s="13"/>
      <c r="M40" s="13"/>
      <c r="N40" s="13"/>
      <c r="O40" s="13"/>
      <c r="P40" s="12">
        <f t="shared" si="5"/>
        <v>297200</v>
      </c>
    </row>
    <row r="41" spans="1:16" ht="31.5" x14ac:dyDescent="0.2">
      <c r="A41" s="14" t="s">
        <v>75</v>
      </c>
      <c r="B41" s="15"/>
      <c r="C41" s="16"/>
      <c r="D41" s="17" t="s">
        <v>76</v>
      </c>
      <c r="E41" s="18">
        <f>F41+I41</f>
        <v>63621015</v>
      </c>
      <c r="F41" s="20">
        <f>F42</f>
        <v>63621015</v>
      </c>
      <c r="G41" s="19">
        <f t="shared" ref="G41:I41" si="16">G42</f>
        <v>46891652</v>
      </c>
      <c r="H41" s="19">
        <f t="shared" si="16"/>
        <v>3430450</v>
      </c>
      <c r="I41" s="19">
        <f t="shared" si="16"/>
        <v>0</v>
      </c>
      <c r="J41" s="12">
        <f t="shared" si="12"/>
        <v>1941435</v>
      </c>
      <c r="K41" s="19">
        <f t="shared" ref="K41" si="17">K42</f>
        <v>1941435</v>
      </c>
      <c r="L41" s="19">
        <f t="shared" ref="L41" si="18">L42</f>
        <v>0</v>
      </c>
      <c r="M41" s="19">
        <f t="shared" ref="M41" si="19">M42</f>
        <v>0</v>
      </c>
      <c r="N41" s="19">
        <f t="shared" ref="N41" si="20">N42</f>
        <v>0</v>
      </c>
      <c r="O41" s="19">
        <f t="shared" ref="O41" si="21">O42</f>
        <v>1941435</v>
      </c>
      <c r="P41" s="18">
        <f t="shared" si="5"/>
        <v>65562450</v>
      </c>
    </row>
    <row r="42" spans="1:16" ht="31.5" x14ac:dyDescent="0.2">
      <c r="A42" s="14" t="s">
        <v>77</v>
      </c>
      <c r="B42" s="15"/>
      <c r="C42" s="16"/>
      <c r="D42" s="17" t="s">
        <v>76</v>
      </c>
      <c r="E42" s="18">
        <f>F42+I42</f>
        <v>63621015</v>
      </c>
      <c r="F42" s="20">
        <f>SUM(F43:F55)</f>
        <v>63621015</v>
      </c>
      <c r="G42" s="20">
        <f t="shared" ref="G42:I42" si="22">SUM(G43:G55)</f>
        <v>46891652</v>
      </c>
      <c r="H42" s="20">
        <f t="shared" si="22"/>
        <v>3430450</v>
      </c>
      <c r="I42" s="20">
        <f t="shared" si="22"/>
        <v>0</v>
      </c>
      <c r="J42" s="12">
        <f t="shared" si="12"/>
        <v>1941435</v>
      </c>
      <c r="K42" s="20">
        <f t="shared" ref="K42" si="23">SUM(K43:K55)</f>
        <v>1941435</v>
      </c>
      <c r="L42" s="20">
        <f t="shared" ref="L42" si="24">SUM(L43:L55)</f>
        <v>0</v>
      </c>
      <c r="M42" s="20">
        <f t="shared" ref="M42" si="25">SUM(M43:M55)</f>
        <v>0</v>
      </c>
      <c r="N42" s="20">
        <f t="shared" ref="N42" si="26">SUM(N43:N55)</f>
        <v>0</v>
      </c>
      <c r="O42" s="20">
        <f t="shared" ref="O42" si="27">SUM(O43:O55)</f>
        <v>1941435</v>
      </c>
      <c r="P42" s="18">
        <f>E42+J42</f>
        <v>65562450</v>
      </c>
    </row>
    <row r="43" spans="1:16" ht="47.25" x14ac:dyDescent="0.2">
      <c r="A43" s="10" t="s">
        <v>78</v>
      </c>
      <c r="B43" s="10" t="s">
        <v>79</v>
      </c>
      <c r="C43" s="11" t="s">
        <v>21</v>
      </c>
      <c r="D43" s="9" t="s">
        <v>80</v>
      </c>
      <c r="E43" s="12">
        <f>F43+I43</f>
        <v>3490141</v>
      </c>
      <c r="F43" s="21">
        <f>3489501+640</f>
        <v>3490141</v>
      </c>
      <c r="G43" s="13">
        <v>2677082</v>
      </c>
      <c r="H43" s="13">
        <v>26521</v>
      </c>
      <c r="I43" s="13"/>
      <c r="J43" s="12">
        <f t="shared" si="12"/>
        <v>39000</v>
      </c>
      <c r="K43" s="13">
        <v>39000</v>
      </c>
      <c r="L43" s="13"/>
      <c r="M43" s="13"/>
      <c r="N43" s="13"/>
      <c r="O43" s="13">
        <v>39000</v>
      </c>
      <c r="P43" s="12">
        <f t="shared" si="5"/>
        <v>3529141</v>
      </c>
    </row>
    <row r="44" spans="1:16" ht="15.75" x14ac:dyDescent="0.2">
      <c r="A44" s="10" t="s">
        <v>81</v>
      </c>
      <c r="B44" s="10" t="s">
        <v>41</v>
      </c>
      <c r="C44" s="11" t="s">
        <v>82</v>
      </c>
      <c r="D44" s="9" t="s">
        <v>83</v>
      </c>
      <c r="E44" s="12">
        <f t="shared" ref="E44:E55" si="28">F44+I44</f>
        <v>13887005</v>
      </c>
      <c r="F44" s="21">
        <f>14644576-265831-276290-215450</f>
        <v>13887005</v>
      </c>
      <c r="G44" s="13">
        <f>10976830-327414-226467-29377</f>
        <v>10393572</v>
      </c>
      <c r="H44" s="13">
        <f>969996+86072-215450</f>
        <v>840618</v>
      </c>
      <c r="I44" s="13"/>
      <c r="J44" s="12">
        <f t="shared" si="12"/>
        <v>0</v>
      </c>
      <c r="K44" s="13"/>
      <c r="L44" s="13"/>
      <c r="M44" s="13"/>
      <c r="N44" s="13"/>
      <c r="O44" s="13"/>
      <c r="P44" s="12">
        <f t="shared" si="5"/>
        <v>13887005</v>
      </c>
    </row>
    <row r="45" spans="1:16" ht="47.25" x14ac:dyDescent="0.2">
      <c r="A45" s="10" t="s">
        <v>84</v>
      </c>
      <c r="B45" s="10" t="s">
        <v>86</v>
      </c>
      <c r="C45" s="11" t="s">
        <v>85</v>
      </c>
      <c r="D45" s="9" t="s">
        <v>130</v>
      </c>
      <c r="E45" s="12">
        <f t="shared" si="28"/>
        <v>13062034</v>
      </c>
      <c r="F45" s="21">
        <f>13106709+729875+398923-879194-509729+215450</f>
        <v>13062034</v>
      </c>
      <c r="G45" s="13">
        <f>7838698-1000000+721720</f>
        <v>7560418</v>
      </c>
      <c r="H45" s="13">
        <f>3003119+233176+212172-687283-665050</f>
        <v>2096134</v>
      </c>
      <c r="I45" s="13">
        <v>0</v>
      </c>
      <c r="J45" s="12">
        <f t="shared" si="12"/>
        <v>1902435</v>
      </c>
      <c r="K45" s="13">
        <f>O45</f>
        <v>1902435</v>
      </c>
      <c r="L45" s="13"/>
      <c r="M45" s="13"/>
      <c r="N45" s="13"/>
      <c r="O45" s="13">
        <f>1496290+406145</f>
        <v>1902435</v>
      </c>
      <c r="P45" s="12">
        <f t="shared" si="5"/>
        <v>14964469</v>
      </c>
    </row>
    <row r="46" spans="1:16" ht="47.25" x14ac:dyDescent="0.2">
      <c r="A46" s="24" t="s">
        <v>131</v>
      </c>
      <c r="B46" s="10">
        <v>1031</v>
      </c>
      <c r="C46" s="24" t="s">
        <v>85</v>
      </c>
      <c r="D46" s="13" t="s">
        <v>132</v>
      </c>
      <c r="E46" s="12">
        <f t="shared" si="28"/>
        <v>22496600</v>
      </c>
      <c r="F46" s="21">
        <v>22496600</v>
      </c>
      <c r="G46" s="13">
        <v>18439836</v>
      </c>
      <c r="H46" s="13"/>
      <c r="I46" s="13"/>
      <c r="J46" s="12">
        <f t="shared" si="12"/>
        <v>0</v>
      </c>
      <c r="K46" s="13"/>
      <c r="L46" s="13"/>
      <c r="M46" s="13"/>
      <c r="N46" s="13"/>
      <c r="O46" s="13"/>
      <c r="P46" s="12">
        <f t="shared" si="5"/>
        <v>22496600</v>
      </c>
    </row>
    <row r="47" spans="1:16" ht="47.25" x14ac:dyDescent="0.2">
      <c r="A47" s="10" t="s">
        <v>87</v>
      </c>
      <c r="B47" s="10" t="s">
        <v>33</v>
      </c>
      <c r="C47" s="11" t="s">
        <v>88</v>
      </c>
      <c r="D47" s="9" t="s">
        <v>89</v>
      </c>
      <c r="E47" s="12">
        <f t="shared" si="28"/>
        <v>913406</v>
      </c>
      <c r="F47" s="21">
        <f>871502+41904</f>
        <v>913406</v>
      </c>
      <c r="G47" s="13">
        <f>679497-7350+31638</f>
        <v>703785</v>
      </c>
      <c r="H47" s="13"/>
      <c r="I47" s="13"/>
      <c r="J47" s="12">
        <f t="shared" si="12"/>
        <v>0</v>
      </c>
      <c r="K47" s="13"/>
      <c r="L47" s="13"/>
      <c r="M47" s="13"/>
      <c r="N47" s="13"/>
      <c r="O47" s="13"/>
      <c r="P47" s="12">
        <f t="shared" si="5"/>
        <v>913406</v>
      </c>
    </row>
    <row r="48" spans="1:16" ht="31.5" x14ac:dyDescent="0.2">
      <c r="A48" s="10" t="s">
        <v>90</v>
      </c>
      <c r="B48" s="10" t="s">
        <v>91</v>
      </c>
      <c r="C48" s="11" t="s">
        <v>88</v>
      </c>
      <c r="D48" s="9" t="s">
        <v>92</v>
      </c>
      <c r="E48" s="12">
        <f t="shared" si="28"/>
        <v>916837</v>
      </c>
      <c r="F48" s="21">
        <f>916197+640</f>
        <v>916837</v>
      </c>
      <c r="G48" s="13">
        <v>737096</v>
      </c>
      <c r="H48" s="13"/>
      <c r="I48" s="13"/>
      <c r="J48" s="12">
        <f t="shared" si="12"/>
        <v>0</v>
      </c>
      <c r="K48" s="13"/>
      <c r="L48" s="13"/>
      <c r="M48" s="13"/>
      <c r="N48" s="13"/>
      <c r="O48" s="13"/>
      <c r="P48" s="12">
        <f t="shared" si="5"/>
        <v>916837</v>
      </c>
    </row>
    <row r="49" spans="1:16" ht="31.5" x14ac:dyDescent="0.2">
      <c r="A49" s="10" t="s">
        <v>93</v>
      </c>
      <c r="B49" s="10" t="s">
        <v>95</v>
      </c>
      <c r="C49" s="11" t="s">
        <v>94</v>
      </c>
      <c r="D49" s="9" t="s">
        <v>96</v>
      </c>
      <c r="E49" s="12">
        <f t="shared" si="28"/>
        <v>3575687</v>
      </c>
      <c r="F49" s="21">
        <v>3575687</v>
      </c>
      <c r="G49" s="13">
        <v>2840112</v>
      </c>
      <c r="H49" s="13"/>
      <c r="I49" s="13"/>
      <c r="J49" s="12">
        <f t="shared" si="12"/>
        <v>0</v>
      </c>
      <c r="K49" s="13"/>
      <c r="L49" s="13"/>
      <c r="M49" s="13"/>
      <c r="N49" s="13"/>
      <c r="O49" s="13"/>
      <c r="P49" s="12">
        <f t="shared" si="5"/>
        <v>3575687</v>
      </c>
    </row>
    <row r="50" spans="1:16" ht="22.5" customHeight="1" x14ac:dyDescent="0.2">
      <c r="A50" s="10" t="s">
        <v>97</v>
      </c>
      <c r="B50" s="10" t="s">
        <v>98</v>
      </c>
      <c r="C50" s="11" t="s">
        <v>94</v>
      </c>
      <c r="D50" s="9" t="s">
        <v>99</v>
      </c>
      <c r="E50" s="12">
        <f t="shared" si="28"/>
        <v>305310</v>
      </c>
      <c r="F50" s="21">
        <v>305310</v>
      </c>
      <c r="G50" s="13">
        <v>0</v>
      </c>
      <c r="H50" s="13"/>
      <c r="I50" s="13"/>
      <c r="J50" s="12">
        <f t="shared" si="12"/>
        <v>0</v>
      </c>
      <c r="K50" s="13"/>
      <c r="L50" s="13"/>
      <c r="M50" s="13"/>
      <c r="N50" s="13"/>
      <c r="O50" s="13"/>
      <c r="P50" s="12">
        <f t="shared" si="5"/>
        <v>305310</v>
      </c>
    </row>
    <row r="51" spans="1:16" ht="47.25" x14ac:dyDescent="0.2">
      <c r="A51" s="10" t="s">
        <v>100</v>
      </c>
      <c r="B51" s="10" t="s">
        <v>101</v>
      </c>
      <c r="C51" s="11" t="s">
        <v>94</v>
      </c>
      <c r="D51" s="9" t="s">
        <v>102</v>
      </c>
      <c r="E51" s="12">
        <f t="shared" si="28"/>
        <v>67486</v>
      </c>
      <c r="F51" s="21">
        <f>66846+640</f>
        <v>67486</v>
      </c>
      <c r="G51" s="13">
        <v>41644</v>
      </c>
      <c r="H51" s="13"/>
      <c r="I51" s="13"/>
      <c r="J51" s="12">
        <f t="shared" si="12"/>
        <v>0</v>
      </c>
      <c r="K51" s="13"/>
      <c r="L51" s="13"/>
      <c r="M51" s="13"/>
      <c r="N51" s="13"/>
      <c r="O51" s="13"/>
      <c r="P51" s="12">
        <f t="shared" si="5"/>
        <v>67486</v>
      </c>
    </row>
    <row r="52" spans="1:16" ht="78.75" x14ac:dyDescent="0.2">
      <c r="A52" s="24" t="s">
        <v>133</v>
      </c>
      <c r="B52" s="22" t="s">
        <v>134</v>
      </c>
      <c r="C52" s="22" t="s">
        <v>94</v>
      </c>
      <c r="D52" s="9" t="s">
        <v>135</v>
      </c>
      <c r="E52" s="12">
        <f t="shared" si="28"/>
        <v>1586641</v>
      </c>
      <c r="F52" s="21">
        <v>1586641</v>
      </c>
      <c r="G52" s="13">
        <v>1300526</v>
      </c>
      <c r="H52" s="13"/>
      <c r="I52" s="13"/>
      <c r="J52" s="12">
        <f t="shared" si="12"/>
        <v>0</v>
      </c>
      <c r="K52" s="13"/>
      <c r="L52" s="13"/>
      <c r="M52" s="13"/>
      <c r="N52" s="13"/>
      <c r="O52" s="13"/>
      <c r="P52" s="12">
        <f t="shared" si="5"/>
        <v>1586641</v>
      </c>
    </row>
    <row r="53" spans="1:16" ht="78.75" x14ac:dyDescent="0.2">
      <c r="A53" s="24" t="s">
        <v>139</v>
      </c>
      <c r="B53" s="24" t="s">
        <v>140</v>
      </c>
      <c r="C53" s="24" t="s">
        <v>94</v>
      </c>
      <c r="D53" s="9" t="s">
        <v>141</v>
      </c>
      <c r="E53" s="12">
        <f t="shared" si="28"/>
        <v>122848</v>
      </c>
      <c r="F53" s="21">
        <v>122848</v>
      </c>
      <c r="G53" s="13">
        <v>66269</v>
      </c>
      <c r="H53" s="13"/>
      <c r="I53" s="13"/>
      <c r="J53" s="12">
        <f t="shared" si="12"/>
        <v>0</v>
      </c>
      <c r="K53" s="13"/>
      <c r="L53" s="13"/>
      <c r="M53" s="13"/>
      <c r="N53" s="13"/>
      <c r="O53" s="13"/>
      <c r="P53" s="12">
        <f t="shared" si="5"/>
        <v>122848</v>
      </c>
    </row>
    <row r="54" spans="1:16" ht="47.25" x14ac:dyDescent="0.2">
      <c r="A54" s="10" t="s">
        <v>103</v>
      </c>
      <c r="B54" s="10" t="s">
        <v>105</v>
      </c>
      <c r="C54" s="11" t="s">
        <v>104</v>
      </c>
      <c r="D54" s="9" t="s">
        <v>106</v>
      </c>
      <c r="E54" s="12">
        <f t="shared" si="28"/>
        <v>3197020</v>
      </c>
      <c r="F54" s="21">
        <f>3023672+150668+35231-35231+22680</f>
        <v>3197020</v>
      </c>
      <c r="G54" s="13">
        <v>2131312</v>
      </c>
      <c r="H54" s="13">
        <f>349051+118126</f>
        <v>467177</v>
      </c>
      <c r="I54" s="13"/>
      <c r="J54" s="12">
        <f t="shared" si="12"/>
        <v>0</v>
      </c>
      <c r="K54" s="13"/>
      <c r="L54" s="13"/>
      <c r="M54" s="13"/>
      <c r="N54" s="13"/>
      <c r="O54" s="13"/>
      <c r="P54" s="12">
        <f t="shared" si="5"/>
        <v>3197020</v>
      </c>
    </row>
    <row r="55" spans="1:16" ht="31.5" hidden="1" x14ac:dyDescent="0.2">
      <c r="A55" s="10" t="s">
        <v>160</v>
      </c>
      <c r="B55" s="10">
        <v>7321</v>
      </c>
      <c r="C55" s="11" t="s">
        <v>153</v>
      </c>
      <c r="D55" s="9" t="s">
        <v>161</v>
      </c>
      <c r="E55" s="12">
        <f t="shared" si="28"/>
        <v>0</v>
      </c>
      <c r="F55" s="21">
        <v>0</v>
      </c>
      <c r="G55" s="13">
        <v>0</v>
      </c>
      <c r="H55" s="13">
        <v>0</v>
      </c>
      <c r="I55" s="13">
        <v>0</v>
      </c>
      <c r="J55" s="12">
        <f>L55+O55</f>
        <v>0</v>
      </c>
      <c r="K55" s="13">
        <f>O55</f>
        <v>0</v>
      </c>
      <c r="L55" s="13">
        <v>0</v>
      </c>
      <c r="M55" s="13">
        <v>0</v>
      </c>
      <c r="N55" s="13">
        <v>0</v>
      </c>
      <c r="O55" s="13">
        <f>1496290-1496290</f>
        <v>0</v>
      </c>
      <c r="P55" s="12">
        <f t="shared" si="5"/>
        <v>0</v>
      </c>
    </row>
    <row r="56" spans="1:16" ht="31.5" x14ac:dyDescent="0.2">
      <c r="A56" s="14" t="s">
        <v>107</v>
      </c>
      <c r="B56" s="15"/>
      <c r="C56" s="16"/>
      <c r="D56" s="17" t="s">
        <v>108</v>
      </c>
      <c r="E56" s="18">
        <f>E57</f>
        <v>51205675.560000002</v>
      </c>
      <c r="F56" s="20">
        <f>F57</f>
        <v>38214199</v>
      </c>
      <c r="G56" s="20">
        <f t="shared" ref="G56:I56" si="29">G57</f>
        <v>1171520</v>
      </c>
      <c r="H56" s="20">
        <f t="shared" si="29"/>
        <v>41340</v>
      </c>
      <c r="I56" s="20">
        <f t="shared" si="29"/>
        <v>12891476.560000001</v>
      </c>
      <c r="J56" s="12">
        <f t="shared" si="12"/>
        <v>35000</v>
      </c>
      <c r="K56" s="20">
        <f t="shared" ref="K56" si="30">K57</f>
        <v>35000</v>
      </c>
      <c r="L56" s="20">
        <f t="shared" ref="L56" si="31">L57</f>
        <v>0</v>
      </c>
      <c r="M56" s="20">
        <f t="shared" ref="M56" si="32">M57</f>
        <v>0</v>
      </c>
      <c r="N56" s="20">
        <f t="shared" ref="N56" si="33">N57</f>
        <v>0</v>
      </c>
      <c r="O56" s="20">
        <f t="shared" ref="O56" si="34">O57</f>
        <v>35000</v>
      </c>
      <c r="P56" s="18">
        <f t="shared" si="5"/>
        <v>51240675.560000002</v>
      </c>
    </row>
    <row r="57" spans="1:16" ht="31.5" x14ac:dyDescent="0.2">
      <c r="A57" s="14" t="s">
        <v>109</v>
      </c>
      <c r="B57" s="15"/>
      <c r="C57" s="16"/>
      <c r="D57" s="17" t="s">
        <v>108</v>
      </c>
      <c r="E57" s="18">
        <f>SUM(E58:E61)</f>
        <v>51205675.560000002</v>
      </c>
      <c r="F57" s="20">
        <f>SUM(F58:F61)</f>
        <v>38214199</v>
      </c>
      <c r="G57" s="19">
        <f t="shared" ref="G57:I57" si="35">SUM(G58:G61)</f>
        <v>1171520</v>
      </c>
      <c r="H57" s="19">
        <f t="shared" si="35"/>
        <v>41340</v>
      </c>
      <c r="I57" s="19">
        <f t="shared" si="35"/>
        <v>12891476.560000001</v>
      </c>
      <c r="J57" s="12">
        <f t="shared" si="12"/>
        <v>35000</v>
      </c>
      <c r="K57" s="19">
        <f>SUM(K58:K61)</f>
        <v>35000</v>
      </c>
      <c r="L57" s="19">
        <f t="shared" ref="L57:O57" si="36">SUM(L58:L61)</f>
        <v>0</v>
      </c>
      <c r="M57" s="19">
        <f t="shared" si="36"/>
        <v>0</v>
      </c>
      <c r="N57" s="19">
        <f t="shared" si="36"/>
        <v>0</v>
      </c>
      <c r="O57" s="19">
        <f t="shared" si="36"/>
        <v>35000</v>
      </c>
      <c r="P57" s="18">
        <f t="shared" si="5"/>
        <v>51240675.560000002</v>
      </c>
    </row>
    <row r="58" spans="1:16" ht="47.25" x14ac:dyDescent="0.2">
      <c r="A58" s="10" t="s">
        <v>110</v>
      </c>
      <c r="B58" s="10" t="s">
        <v>79</v>
      </c>
      <c r="C58" s="11" t="s">
        <v>21</v>
      </c>
      <c r="D58" s="9" t="s">
        <v>80</v>
      </c>
      <c r="E58" s="12">
        <f>F58+I58</f>
        <v>1531605</v>
      </c>
      <c r="F58" s="21">
        <v>1531605</v>
      </c>
      <c r="G58" s="13">
        <v>1171520</v>
      </c>
      <c r="H58" s="13">
        <v>41340</v>
      </c>
      <c r="I58" s="13"/>
      <c r="J58" s="12">
        <f t="shared" si="12"/>
        <v>35000</v>
      </c>
      <c r="K58" s="13">
        <v>35000</v>
      </c>
      <c r="L58" s="13"/>
      <c r="M58" s="13"/>
      <c r="N58" s="13"/>
      <c r="O58" s="13">
        <v>35000</v>
      </c>
      <c r="P58" s="12">
        <f t="shared" si="5"/>
        <v>1566605</v>
      </c>
    </row>
    <row r="59" spans="1:16" ht="15.75" x14ac:dyDescent="0.2">
      <c r="A59" s="10" t="s">
        <v>111</v>
      </c>
      <c r="B59" s="10" t="s">
        <v>113</v>
      </c>
      <c r="C59" s="11" t="s">
        <v>112</v>
      </c>
      <c r="D59" s="9" t="s">
        <v>114</v>
      </c>
      <c r="E59" s="12">
        <v>100000</v>
      </c>
      <c r="F59" s="21"/>
      <c r="G59" s="13"/>
      <c r="H59" s="13"/>
      <c r="I59" s="13"/>
      <c r="J59" s="12">
        <f t="shared" si="12"/>
        <v>0</v>
      </c>
      <c r="K59" s="13"/>
      <c r="L59" s="13"/>
      <c r="M59" s="13"/>
      <c r="N59" s="13"/>
      <c r="O59" s="13"/>
      <c r="P59" s="12">
        <f t="shared" si="5"/>
        <v>100000</v>
      </c>
    </row>
    <row r="60" spans="1:16" ht="15.75" x14ac:dyDescent="0.2">
      <c r="A60" s="10" t="s">
        <v>115</v>
      </c>
      <c r="B60" s="10" t="s">
        <v>117</v>
      </c>
      <c r="C60" s="11" t="s">
        <v>116</v>
      </c>
      <c r="D60" s="9" t="s">
        <v>118</v>
      </c>
      <c r="E60" s="12">
        <f t="shared" ref="E60:E61" si="37">F60+I60</f>
        <v>36545200</v>
      </c>
      <c r="F60" s="21">
        <v>36545200</v>
      </c>
      <c r="G60" s="13"/>
      <c r="H60" s="13"/>
      <c r="I60" s="13"/>
      <c r="J60" s="12">
        <f t="shared" si="12"/>
        <v>0</v>
      </c>
      <c r="K60" s="13"/>
      <c r="L60" s="13"/>
      <c r="M60" s="13"/>
      <c r="N60" s="13"/>
      <c r="O60" s="13"/>
      <c r="P60" s="12">
        <f t="shared" si="5"/>
        <v>36545200</v>
      </c>
    </row>
    <row r="61" spans="1:16" ht="15.75" x14ac:dyDescent="0.2">
      <c r="A61" s="10" t="s">
        <v>119</v>
      </c>
      <c r="B61" s="10" t="s">
        <v>120</v>
      </c>
      <c r="C61" s="11" t="s">
        <v>116</v>
      </c>
      <c r="D61" s="9" t="s">
        <v>121</v>
      </c>
      <c r="E61" s="12">
        <f t="shared" si="37"/>
        <v>13028870.560000001</v>
      </c>
      <c r="F61" s="21">
        <f>133294+4100</f>
        <v>137394</v>
      </c>
      <c r="G61" s="13"/>
      <c r="H61" s="13"/>
      <c r="I61" s="13">
        <f>1332736.56+2009000+9549740</f>
        <v>12891476.560000001</v>
      </c>
      <c r="J61" s="12">
        <f t="shared" si="12"/>
        <v>0</v>
      </c>
      <c r="K61" s="13"/>
      <c r="L61" s="13"/>
      <c r="M61" s="13"/>
      <c r="N61" s="13"/>
      <c r="O61" s="13"/>
      <c r="P61" s="12">
        <f t="shared" si="5"/>
        <v>13028870.560000001</v>
      </c>
    </row>
    <row r="62" spans="1:16" ht="15.75" x14ac:dyDescent="0.2">
      <c r="A62" s="25" t="s">
        <v>122</v>
      </c>
      <c r="B62" s="25" t="s">
        <v>122</v>
      </c>
      <c r="C62" s="26" t="s">
        <v>122</v>
      </c>
      <c r="D62" s="18" t="s">
        <v>123</v>
      </c>
      <c r="E62" s="18">
        <f>E14+E41+E56</f>
        <v>173203649.56</v>
      </c>
      <c r="F62" s="18">
        <f>F14+F41+F56</f>
        <v>160212173</v>
      </c>
      <c r="G62" s="18">
        <f t="shared" ref="G62:N62" si="38">G14+G41+G56</f>
        <v>67956688</v>
      </c>
      <c r="H62" s="18">
        <f t="shared" si="38"/>
        <v>5494915</v>
      </c>
      <c r="I62" s="18">
        <f t="shared" si="38"/>
        <v>12891476.560000001</v>
      </c>
      <c r="J62" s="18">
        <f>J14+J41+J56</f>
        <v>3302065</v>
      </c>
      <c r="K62" s="18">
        <f t="shared" si="38"/>
        <v>3243465</v>
      </c>
      <c r="L62" s="18">
        <f t="shared" si="38"/>
        <v>58600</v>
      </c>
      <c r="M62" s="18">
        <f t="shared" si="38"/>
        <v>0</v>
      </c>
      <c r="N62" s="18">
        <f t="shared" si="38"/>
        <v>0</v>
      </c>
      <c r="O62" s="18">
        <f>O14+O41+O56</f>
        <v>3243465</v>
      </c>
      <c r="P62" s="18">
        <f>E62+J62</f>
        <v>176505714.56</v>
      </c>
    </row>
    <row r="63" spans="1:16" ht="15.75" x14ac:dyDescent="0.25">
      <c r="A63" s="27"/>
      <c r="B63" s="27"/>
      <c r="C63" s="27"/>
      <c r="D63" s="27"/>
      <c r="E63" s="27"/>
      <c r="F63" s="27"/>
      <c r="G63" s="27"/>
      <c r="H63" s="27"/>
      <c r="I63" s="27"/>
      <c r="J63" s="27"/>
      <c r="K63" s="27"/>
      <c r="L63" s="27"/>
      <c r="M63" s="27"/>
      <c r="N63" s="27"/>
      <c r="O63" s="27"/>
      <c r="P63" s="27" t="s">
        <v>125</v>
      </c>
    </row>
    <row r="64" spans="1:16" ht="15.75" x14ac:dyDescent="0.25">
      <c r="A64" s="27"/>
      <c r="B64" s="27"/>
      <c r="C64" s="27"/>
      <c r="D64" s="27"/>
      <c r="E64" s="27"/>
      <c r="F64" s="27"/>
      <c r="G64" s="27"/>
      <c r="H64" s="27"/>
      <c r="I64" s="27"/>
      <c r="J64" s="27"/>
      <c r="K64" s="27"/>
      <c r="L64" s="27"/>
      <c r="M64" s="27"/>
      <c r="N64" s="27"/>
      <c r="O64" s="27"/>
      <c r="P64" s="27"/>
    </row>
    <row r="65" spans="1:16" ht="15.75" x14ac:dyDescent="0.25">
      <c r="A65" s="27"/>
      <c r="B65" s="27"/>
      <c r="C65" s="27"/>
      <c r="D65" s="27"/>
      <c r="E65" s="27"/>
      <c r="F65" s="27"/>
      <c r="G65" s="27"/>
      <c r="H65" s="27"/>
      <c r="I65" s="27"/>
      <c r="J65" s="27"/>
      <c r="K65" s="27"/>
      <c r="L65" s="27"/>
      <c r="M65" s="27"/>
      <c r="N65" s="27"/>
      <c r="O65" s="27"/>
      <c r="P65" s="27"/>
    </row>
    <row r="66" spans="1:16" ht="15.75" x14ac:dyDescent="0.25">
      <c r="A66" s="27"/>
      <c r="B66" s="27"/>
      <c r="C66" s="27"/>
      <c r="D66" s="27"/>
      <c r="E66" s="27"/>
      <c r="F66" s="27"/>
      <c r="G66" s="27"/>
      <c r="H66" s="27"/>
      <c r="I66" s="27"/>
      <c r="J66" s="27"/>
      <c r="K66" s="27"/>
      <c r="L66" s="27"/>
      <c r="M66" s="27"/>
      <c r="N66" s="27"/>
      <c r="O66" s="27"/>
      <c r="P66" s="27"/>
    </row>
    <row r="67" spans="1:16" ht="15.75" x14ac:dyDescent="0.25">
      <c r="A67" s="27"/>
      <c r="B67" s="28" t="s">
        <v>165</v>
      </c>
      <c r="C67" s="27"/>
      <c r="D67" s="27"/>
      <c r="E67" s="27"/>
      <c r="F67" s="27"/>
      <c r="G67" s="27"/>
      <c r="H67" s="27"/>
      <c r="I67" s="28" t="s">
        <v>166</v>
      </c>
      <c r="J67" s="27"/>
      <c r="K67" s="27"/>
      <c r="L67" s="27"/>
      <c r="M67" s="27"/>
      <c r="N67" s="27"/>
      <c r="O67" s="27"/>
      <c r="P67" s="27"/>
    </row>
    <row r="68" spans="1:16" ht="15.75" x14ac:dyDescent="0.25">
      <c r="A68" s="27"/>
      <c r="B68" s="27"/>
      <c r="C68" s="27"/>
      <c r="D68" s="27"/>
      <c r="E68" s="27"/>
      <c r="F68" s="27"/>
      <c r="G68" s="27"/>
      <c r="H68" s="27"/>
      <c r="I68" s="27"/>
      <c r="J68" s="27"/>
      <c r="K68" s="27"/>
      <c r="L68" s="27"/>
      <c r="M68" s="27"/>
      <c r="N68" s="27"/>
      <c r="O68" s="27"/>
      <c r="P68" s="27"/>
    </row>
  </sheetData>
  <mergeCells count="22">
    <mergeCell ref="A5:P5"/>
    <mergeCell ref="A6:P6"/>
    <mergeCell ref="A9:A12"/>
    <mergeCell ref="B9:B12"/>
    <mergeCell ref="C9:C12"/>
    <mergeCell ref="D9:D12"/>
    <mergeCell ref="E9:I9"/>
    <mergeCell ref="E10:E12"/>
    <mergeCell ref="F10:F12"/>
    <mergeCell ref="G10:H10"/>
    <mergeCell ref="O10:O12"/>
    <mergeCell ref="P9:P12"/>
    <mergeCell ref="G11:G12"/>
    <mergeCell ref="H11:H12"/>
    <mergeCell ref="I10:I12"/>
    <mergeCell ref="J9:O9"/>
    <mergeCell ref="J10:J12"/>
    <mergeCell ref="K10:K12"/>
    <mergeCell ref="L10:L12"/>
    <mergeCell ref="M10:N10"/>
    <mergeCell ref="M11:M12"/>
    <mergeCell ref="N11:N12"/>
  </mergeCells>
  <printOptions horizontalCentered="1"/>
  <pageMargins left="0.19685039370078741" right="0.19685039370078741" top="1.1811023622047245" bottom="0.39370078740157483" header="0.78740157480314965" footer="0"/>
  <pageSetup paperSize="9" scale="64" fitToHeight="10" orientation="landscape" r:id="rId1"/>
  <headerFooter differentFirst="1" scaleWithDoc="0">
    <oddHeader>&amp;C&amp;P</oddHeader>
  </headerFooter>
  <rowBreaks count="1" manualBreakCount="1">
    <brk id="50"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2023-12-19T12:37:11Z</cp:lastPrinted>
  <dcterms:created xsi:type="dcterms:W3CDTF">2022-11-14T13:26:21Z</dcterms:created>
  <dcterms:modified xsi:type="dcterms:W3CDTF">2026-04-14T04:56:14Z</dcterms:modified>
</cp:coreProperties>
</file>