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570" windowHeight="7980"/>
  </bookViews>
  <sheets>
    <sheet name="Лист1" sheetId="1" r:id="rId1"/>
  </sheets>
  <definedNames>
    <definedName name="_xlnm.Print_Titles" localSheetId="0">Лист1!$9:$13</definedName>
    <definedName name="_xlnm.Print_Area" localSheetId="0">Лист1!$A$1:$P$62</definedName>
  </definedNames>
  <calcPr calcId="124519"/>
</workbook>
</file>

<file path=xl/calcChain.xml><?xml version="1.0" encoding="utf-8"?>
<calcChain xmlns="http://schemas.openxmlformats.org/spreadsheetml/2006/main">
  <c r="F73" i="1"/>
  <c r="E77"/>
  <c r="E53"/>
  <c r="E52"/>
  <c r="E57"/>
  <c r="F28"/>
  <c r="F26"/>
  <c r="J29"/>
  <c r="E29"/>
  <c r="P29" s="1"/>
  <c r="F23" l="1"/>
  <c r="E23" s="1"/>
  <c r="F18"/>
  <c r="E18" s="1"/>
  <c r="F16"/>
  <c r="G71"/>
  <c r="H71"/>
  <c r="I71"/>
  <c r="J71"/>
  <c r="K71"/>
  <c r="L71"/>
  <c r="M71"/>
  <c r="N71"/>
  <c r="O71"/>
  <c r="R77"/>
  <c r="R76"/>
  <c r="R75"/>
  <c r="R74"/>
  <c r="R72"/>
  <c r="R70"/>
  <c r="R69"/>
  <c r="R17"/>
  <c r="R22"/>
  <c r="R24"/>
  <c r="R25"/>
  <c r="R27"/>
  <c r="R30"/>
  <c r="R31"/>
  <c r="R32"/>
  <c r="R33"/>
  <c r="R34"/>
  <c r="R35"/>
  <c r="R36"/>
  <c r="R37"/>
  <c r="R38"/>
  <c r="R39"/>
  <c r="R40"/>
  <c r="R41"/>
  <c r="R42"/>
  <c r="R43"/>
  <c r="R44"/>
  <c r="R45"/>
  <c r="R46"/>
  <c r="R47"/>
  <c r="R48"/>
  <c r="R49"/>
  <c r="R50"/>
  <c r="R51"/>
  <c r="R53"/>
  <c r="R54"/>
  <c r="R55"/>
  <c r="R56"/>
  <c r="R58"/>
  <c r="G69"/>
  <c r="H69"/>
  <c r="I69"/>
  <c r="J69"/>
  <c r="K69"/>
  <c r="L69"/>
  <c r="M69"/>
  <c r="N69"/>
  <c r="O69"/>
  <c r="P69"/>
  <c r="F69"/>
  <c r="G72"/>
  <c r="H72"/>
  <c r="I72"/>
  <c r="J72"/>
  <c r="K72"/>
  <c r="L72"/>
  <c r="M72"/>
  <c r="N72"/>
  <c r="O72"/>
  <c r="P72"/>
  <c r="J57"/>
  <c r="K57"/>
  <c r="L57"/>
  <c r="M57"/>
  <c r="N57"/>
  <c r="O57"/>
  <c r="F53"/>
  <c r="F52" s="1"/>
  <c r="G53"/>
  <c r="H53"/>
  <c r="H52" s="1"/>
  <c r="I53"/>
  <c r="J53"/>
  <c r="J52" s="1"/>
  <c r="K53"/>
  <c r="L53"/>
  <c r="M53"/>
  <c r="N53"/>
  <c r="N52" s="1"/>
  <c r="O53"/>
  <c r="P53"/>
  <c r="G52"/>
  <c r="I52"/>
  <c r="K52"/>
  <c r="L52"/>
  <c r="M52"/>
  <c r="O52"/>
  <c r="P52"/>
  <c r="F35"/>
  <c r="G35"/>
  <c r="H35"/>
  <c r="I35"/>
  <c r="J35"/>
  <c r="K35"/>
  <c r="L35"/>
  <c r="M35"/>
  <c r="N35"/>
  <c r="O35"/>
  <c r="E35"/>
  <c r="P36"/>
  <c r="J36"/>
  <c r="E36"/>
  <c r="K36"/>
  <c r="L36"/>
  <c r="M36"/>
  <c r="N36"/>
  <c r="O36"/>
  <c r="G36"/>
  <c r="H36"/>
  <c r="I36"/>
  <c r="F36"/>
  <c r="E38"/>
  <c r="E39"/>
  <c r="E40"/>
  <c r="E41"/>
  <c r="E42"/>
  <c r="E43"/>
  <c r="E44"/>
  <c r="E45"/>
  <c r="E46"/>
  <c r="E47"/>
  <c r="E48"/>
  <c r="E49"/>
  <c r="E50"/>
  <c r="E51"/>
  <c r="E37"/>
  <c r="P17"/>
  <c r="P22"/>
  <c r="P24"/>
  <c r="P25"/>
  <c r="P27"/>
  <c r="P28"/>
  <c r="P30"/>
  <c r="P31"/>
  <c r="P32"/>
  <c r="P33"/>
  <c r="P34"/>
  <c r="O15"/>
  <c r="N15"/>
  <c r="M15"/>
  <c r="L15"/>
  <c r="J15" s="1"/>
  <c r="K15"/>
  <c r="J34"/>
  <c r="I14"/>
  <c r="I57" s="1"/>
  <c r="G15"/>
  <c r="G14" s="1"/>
  <c r="G57" s="1"/>
  <c r="H15"/>
  <c r="H14" s="1"/>
  <c r="I15"/>
  <c r="E17"/>
  <c r="E19"/>
  <c r="P19" s="1"/>
  <c r="E20"/>
  <c r="P20" s="1"/>
  <c r="E21"/>
  <c r="E22"/>
  <c r="E24"/>
  <c r="E25"/>
  <c r="E26"/>
  <c r="P26" s="1"/>
  <c r="E27"/>
  <c r="E28"/>
  <c r="E30"/>
  <c r="E31"/>
  <c r="E32"/>
  <c r="E33"/>
  <c r="E34"/>
  <c r="E16"/>
  <c r="P16" s="1"/>
  <c r="F22"/>
  <c r="H57" l="1"/>
  <c r="R52"/>
  <c r="R28"/>
  <c r="R26"/>
  <c r="R23"/>
  <c r="P23"/>
  <c r="F71"/>
  <c r="E71" s="1"/>
  <c r="R21"/>
  <c r="P71"/>
  <c r="R71" s="1"/>
  <c r="P21"/>
  <c r="R19"/>
  <c r="R20"/>
  <c r="P18"/>
  <c r="R18" s="1"/>
  <c r="F15"/>
  <c r="F14" s="1"/>
  <c r="F57" s="1"/>
  <c r="R16"/>
  <c r="J46"/>
  <c r="P46"/>
  <c r="E15" l="1"/>
  <c r="E14" s="1"/>
  <c r="G68"/>
  <c r="H68"/>
  <c r="I68"/>
  <c r="J68"/>
  <c r="K68"/>
  <c r="L68"/>
  <c r="M68"/>
  <c r="N68"/>
  <c r="N79" s="1"/>
  <c r="N81" s="1"/>
  <c r="O68"/>
  <c r="F77"/>
  <c r="G77"/>
  <c r="H77"/>
  <c r="I77"/>
  <c r="J77"/>
  <c r="K77"/>
  <c r="L77"/>
  <c r="M77"/>
  <c r="N77"/>
  <c r="O77"/>
  <c r="G76"/>
  <c r="H76"/>
  <c r="I76"/>
  <c r="J76"/>
  <c r="K76"/>
  <c r="L76"/>
  <c r="M76"/>
  <c r="N76"/>
  <c r="O76"/>
  <c r="F76"/>
  <c r="E76" s="1"/>
  <c r="M79"/>
  <c r="M81" s="1"/>
  <c r="F72"/>
  <c r="E72" s="1"/>
  <c r="G75"/>
  <c r="H75"/>
  <c r="I75"/>
  <c r="J75"/>
  <c r="K75"/>
  <c r="L75"/>
  <c r="M75"/>
  <c r="N75"/>
  <c r="O75"/>
  <c r="F75"/>
  <c r="E75" s="1"/>
  <c r="G74"/>
  <c r="H74"/>
  <c r="I74"/>
  <c r="J74"/>
  <c r="K74"/>
  <c r="L74"/>
  <c r="M74"/>
  <c r="N74"/>
  <c r="O74"/>
  <c r="F74"/>
  <c r="G73"/>
  <c r="H73"/>
  <c r="I73"/>
  <c r="J73"/>
  <c r="K73"/>
  <c r="L73"/>
  <c r="M73"/>
  <c r="N73"/>
  <c r="O73"/>
  <c r="E73"/>
  <c r="E79" s="1"/>
  <c r="G70"/>
  <c r="H70"/>
  <c r="I70"/>
  <c r="J70"/>
  <c r="K70"/>
  <c r="L70"/>
  <c r="M70"/>
  <c r="N70"/>
  <c r="O70"/>
  <c r="F70"/>
  <c r="E70" s="1"/>
  <c r="F68"/>
  <c r="G67"/>
  <c r="G79" s="1"/>
  <c r="G81" s="1"/>
  <c r="H67"/>
  <c r="I67"/>
  <c r="J67"/>
  <c r="K67"/>
  <c r="L67"/>
  <c r="L79" s="1"/>
  <c r="L81" s="1"/>
  <c r="M67"/>
  <c r="N67"/>
  <c r="O67"/>
  <c r="O79" s="1"/>
  <c r="O81" s="1"/>
  <c r="F67"/>
  <c r="H79" l="1"/>
  <c r="H81" s="1"/>
  <c r="R15"/>
  <c r="P15"/>
  <c r="F79"/>
  <c r="F81" s="1"/>
  <c r="K79"/>
  <c r="K81" s="1"/>
  <c r="J79"/>
  <c r="J81" s="1"/>
  <c r="I79"/>
  <c r="I81" s="1"/>
  <c r="E69"/>
  <c r="E74"/>
  <c r="E67"/>
  <c r="E68"/>
  <c r="E81" l="1"/>
  <c r="R67"/>
  <c r="P56"/>
  <c r="P76" s="1"/>
  <c r="P55"/>
  <c r="P77" s="1"/>
  <c r="P54"/>
  <c r="P51"/>
  <c r="P50"/>
  <c r="P49"/>
  <c r="P48"/>
  <c r="P47"/>
  <c r="P45"/>
  <c r="P44"/>
  <c r="P43"/>
  <c r="P42"/>
  <c r="P41"/>
  <c r="P40"/>
  <c r="P39"/>
  <c r="P38"/>
  <c r="P37"/>
  <c r="P35"/>
  <c r="P67"/>
  <c r="P14"/>
  <c r="P57" s="1"/>
  <c r="R57" s="1"/>
  <c r="P79" l="1"/>
  <c r="P74"/>
  <c r="P73"/>
  <c r="R73" s="1"/>
  <c r="P68"/>
  <c r="R68" s="1"/>
  <c r="P75"/>
  <c r="P70"/>
  <c r="Q87" l="1"/>
  <c r="P81"/>
  <c r="Q67"/>
  <c r="Q68"/>
  <c r="Q74"/>
  <c r="Q77"/>
  <c r="Q73"/>
  <c r="Q76"/>
  <c r="Q72"/>
  <c r="Q69"/>
  <c r="Q71"/>
  <c r="Q70"/>
  <c r="Q75"/>
  <c r="R79" l="1"/>
</calcChain>
</file>

<file path=xl/sharedStrings.xml><?xml version="1.0" encoding="utf-8"?>
<sst xmlns="http://schemas.openxmlformats.org/spreadsheetml/2006/main" count="205" uniqueCount="175">
  <si>
    <t>Додаток 3</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</si>
  <si>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</si>
  <si>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</si>
  <si>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</si>
  <si>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</si>
  <si>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</si>
  <si>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</si>
  <si>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</si>
  <si>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</si>
  <si>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</si>
  <si>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</si>
  <si>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</si>
  <si>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</si>
  <si>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</si>
  <si>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</si>
  <si>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</si>
  <si>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</si>
  <si>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</si>
  <si>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Галицинівська сільська рада</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</si>
  <si>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</si>
  <si>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</si>
  <si>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</si>
  <si>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</si>
  <si>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</si>
  <si>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0112111</t>
  </si>
  <si>
    <t>0726</t>
  </si>
  <si>
    <t>2111</t>
  </si>
  <si>
    <t>Первинна медична допомога населенню, що надається центрами первинної медичної (медико-санітарної) допомоги</t>
  </si>
  <si>
    <t>0112152</t>
  </si>
  <si>
    <t>0763</t>
  </si>
  <si>
    <t>2152</t>
  </si>
  <si>
    <t>Інші програми та заходи у сфері охорони здоров`я</t>
  </si>
  <si>
    <t>0113191</t>
  </si>
  <si>
    <t>1030</t>
  </si>
  <si>
    <t>3191</t>
  </si>
  <si>
    <t>Інші видатки на соціальний захист ветеранів війни та праці</t>
  </si>
  <si>
    <t>0113242</t>
  </si>
  <si>
    <t>1090</t>
  </si>
  <si>
    <t>3242</t>
  </si>
  <si>
    <t>Інші заходи у сфері соціального захисту і соціального забезпечення</t>
  </si>
  <si>
    <t>0114030</t>
  </si>
  <si>
    <t>0824</t>
  </si>
  <si>
    <t>4030</t>
  </si>
  <si>
    <t>Забезпечення діяльності бібліотек</t>
  </si>
  <si>
    <t>0114082</t>
  </si>
  <si>
    <t>0829</t>
  </si>
  <si>
    <t>4082</t>
  </si>
  <si>
    <t>Інші заходи в галузі культури і мистецтва</t>
  </si>
  <si>
    <t>0116013</t>
  </si>
  <si>
    <t>0620</t>
  </si>
  <si>
    <t>6013</t>
  </si>
  <si>
    <t>Забезпечення діяльності водопровідно-каналізаційного господарства</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</si>
  <si>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</si>
  <si>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</si>
  <si>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</si>
  <si>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</si>
  <si>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</si>
  <si>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</si>
  <si>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0117370</t>
  </si>
  <si>
    <t>0490</t>
  </si>
  <si>
    <t>7370</t>
  </si>
  <si>
    <t>Реалізація інших заходів щодо соціально-економічного розвитку територій</t>
  </si>
  <si>
    <t>0117680</t>
  </si>
  <si>
    <t>7680</t>
  </si>
  <si>
    <t>Членські внески до асоціацій органів місцевого самоврядування</t>
  </si>
  <si>
    <t>0118110</t>
  </si>
  <si>
    <t>0320</t>
  </si>
  <si>
    <t>8110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</si>
  <si>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</si>
  <si>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</si>
  <si>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</si>
  <si>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</si>
  <si>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0118340</t>
  </si>
  <si>
    <t>0540</t>
  </si>
  <si>
    <t>8340</t>
  </si>
  <si>
    <t>Природоохоронні заходи за рахунок цільових фондів</t>
  </si>
  <si>
    <t>0600000</t>
  </si>
  <si>
    <t>Відділ освіти, культури, молоді та спорту Галицинівської сільської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</si>
  <si>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</si>
  <si>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</si>
  <si>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</si>
  <si>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</si>
  <si>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</si>
  <si>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</si>
  <si>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1010</t>
  </si>
  <si>
    <t>Надання дошкільної освіти</t>
  </si>
  <si>
    <t>0611021</t>
  </si>
  <si>
    <t>0921</t>
  </si>
  <si>
    <t>1021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</si>
  <si>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</si>
  <si>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</si>
  <si>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</si>
  <si>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</si>
  <si>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</si>
  <si>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</si>
  <si>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1070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</si>
  <si>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</si>
  <si>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</si>
  <si>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</si>
  <si>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</si>
  <si>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</si>
  <si>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0990</t>
  </si>
  <si>
    <t>1141</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</si>
  <si>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</si>
  <si>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</si>
  <si>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</si>
  <si>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</si>
  <si>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</si>
  <si>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</si>
  <si>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</si>
  <si>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0613133</t>
  </si>
  <si>
    <t>1040</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</si>
  <si>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</si>
  <si>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</si>
  <si>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</si>
  <si>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</si>
  <si>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</si>
  <si>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0614060</t>
  </si>
  <si>
    <t>0828</t>
  </si>
  <si>
    <t>4060</t>
  </si>
  <si>
    <t>Забезпечення діяльності палаців i будинків культури, клубів, центрів дозвілля та iнших клубних закладів</t>
  </si>
  <si>
    <t>0614082</t>
  </si>
  <si>
    <t>0615061</t>
  </si>
  <si>
    <t>0810</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</si>
  <si>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</si>
  <si>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</si>
  <si>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3700000</t>
  </si>
  <si>
    <t>Фінансовий відділ Галицинівської сільської ради</t>
  </si>
  <si>
    <t>3710000</t>
  </si>
  <si>
    <t>3710160</t>
  </si>
  <si>
    <t>3718710</t>
  </si>
  <si>
    <t>0133</t>
  </si>
  <si>
    <t>8710</t>
  </si>
  <si>
    <t>Резервний фонд місцевого бюджету</t>
  </si>
  <si>
    <t>3719770</t>
  </si>
  <si>
    <t>0180</t>
  </si>
  <si>
    <t>9770</t>
  </si>
  <si>
    <t>Інші субвенції з місцевого бюджету</t>
  </si>
  <si>
    <t>X</t>
  </si>
  <si>
    <t>УСЬОГО</t>
  </si>
  <si>
    <t>Сільський голова</t>
  </si>
  <si>
    <t>Іван НАЗАР</t>
  </si>
  <si>
    <t>1451200000</t>
  </si>
  <si>
    <t>(код бюджету)</t>
  </si>
  <si>
    <t>0100</t>
  </si>
  <si>
    <t>державне управління</t>
  </si>
  <si>
    <t>охорона здоров"я</t>
  </si>
  <si>
    <t>освіта</t>
  </si>
  <si>
    <t>культура</t>
  </si>
  <si>
    <t>соц.захист</t>
  </si>
  <si>
    <t>ЖКГ</t>
  </si>
  <si>
    <t>Інші</t>
  </si>
  <si>
    <t>Трансферти</t>
  </si>
  <si>
    <t>резервний фонд</t>
  </si>
  <si>
    <t>Фізкультура і спорт</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</si>
  <si>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республіканського та районного значення Автономної Республіки Крим, міських, селищних, сільських рад, районних рад у містах)</t>
  </si>
  <si>
    <t>0611152</t>
  </si>
  <si>
    <t>1152</t>
  </si>
  <si>
    <t xml:space="preserve"> Забезпечення діяльності інклюзивно-ресурсних центрів за рахунок субвенції з місцевого бюджету на здійснення переданих видатків у сфері освіти за рахунок коштів освітньої субвенції</t>
  </si>
  <si>
    <t>Галицинівської сільської  ради</t>
  </si>
  <si>
    <t>0113050</t>
  </si>
  <si>
    <t>3050</t>
  </si>
  <si>
    <t>Пільгове медичне обслуговування осіб, які постраждали внаслідок Чорнобильської катастрофи</t>
  </si>
  <si>
    <t>0113090</t>
  </si>
  <si>
    <t>3090</t>
  </si>
  <si>
    <t>Видатки на поховання учасників бойових дій та осіб з інвалідністю внаслідок війни</t>
  </si>
  <si>
    <t>0113171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</si>
  <si>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</si>
  <si>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</si>
  <si>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</si>
  <si>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</si>
  <si>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</si>
  <si>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 xml:space="preserve">від 07.12.2023 року </t>
  </si>
  <si>
    <t>№ 2</t>
  </si>
  <si>
    <t>видатків  бюджету Галицинівської сільської територіальної громади на 2024 рік</t>
  </si>
</sst>
</file>

<file path=xl/styles.xml><?xml version="1.0" encoding="utf-8"?>
<styleSheet xmlns="http://schemas.openxmlformats.org/spreadsheetml/2006/main">
  <fonts count="7">
    <font>
      <sz val="10"/>
      <color theme="1"/>
      <name val="Calibri"/>
      <family val="2"/>
      <charset val="1"/>
      <scheme val="minor"/>
    </font>
    <font>
      <sz val="10"/>
      <color theme="1"/>
      <name val="Times New Roman"/>
      <family val="1"/>
      <charset val="204"/>
    </font>
    <font>
      <sz val="8"/>
      <color theme="1"/>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horizontal="center"/>
    </xf>
    <xf numFmtId="0" fontId="1" fillId="0" borderId="1" xfId="0" quotePrefix="1" applyFont="1" applyBorder="1" applyAlignment="1">
      <alignment horizontal="center"/>
    </xf>
    <xf numFmtId="0" fontId="2" fillId="0" borderId="0" xfId="0" applyFont="1"/>
    <xf numFmtId="0" fontId="1" fillId="0" borderId="0" xfId="0" applyFont="1" applyAlignment="1">
      <alignment horizontal="right"/>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49" fontId="3" fillId="0" borderId="2" xfId="0" applyNumberFormat="1" applyFont="1" applyBorder="1"/>
    <xf numFmtId="0" fontId="3" fillId="0" borderId="2" xfId="0" applyFont="1" applyBorder="1"/>
    <xf numFmtId="4" fontId="3" fillId="0" borderId="2" xfId="0" applyNumberFormat="1" applyFont="1" applyBorder="1"/>
    <xf numFmtId="4" fontId="1" fillId="0" borderId="0" xfId="0" applyNumberFormat="1" applyFont="1"/>
    <xf numFmtId="2" fontId="3" fillId="0" borderId="2" xfId="0" applyNumberFormat="1" applyFont="1" applyBorder="1"/>
    <xf numFmtId="2" fontId="1" fillId="0" borderId="0" xfId="0" applyNumberFormat="1" applyFont="1"/>
    <xf numFmtId="49" fontId="4" fillId="0" borderId="2" xfId="0" applyNumberFormat="1" applyFont="1" applyBorder="1" applyAlignment="1">
      <alignment horizontal="center" vertical="center" wrapText="1"/>
    </xf>
    <xf numFmtId="49" fontId="4" fillId="0" borderId="2" xfId="0" quotePrefix="1" applyNumberFormat="1" applyFont="1" applyBorder="1" applyAlignment="1">
      <alignment horizontal="center" vertical="center" wrapText="1"/>
    </xf>
    <xf numFmtId="4" fontId="4" fillId="0" borderId="2" xfId="0" quotePrefix="1" applyNumberFormat="1" applyFont="1" applyBorder="1" applyAlignment="1">
      <alignment vertical="center" wrapText="1"/>
    </xf>
    <xf numFmtId="4" fontId="4" fillId="2" borderId="2" xfId="0" applyNumberFormat="1" applyFont="1" applyFill="1" applyBorder="1" applyAlignment="1">
      <alignment vertical="center" wrapText="1"/>
    </xf>
    <xf numFmtId="4" fontId="4" fillId="3" borderId="2" xfId="0" applyNumberFormat="1" applyFont="1" applyFill="1" applyBorder="1" applyAlignment="1">
      <alignment vertical="center" wrapText="1"/>
    </xf>
    <xf numFmtId="4" fontId="4" fillId="0" borderId="2" xfId="0" applyNumberFormat="1" applyFont="1" applyBorder="1" applyAlignment="1">
      <alignment vertical="center" wrapText="1"/>
    </xf>
    <xf numFmtId="0" fontId="5" fillId="0" borderId="2" xfId="0" quotePrefix="1" applyFont="1" applyBorder="1" applyAlignment="1">
      <alignment horizontal="center" vertical="center"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2" xfId="0" quotePrefix="1" applyNumberFormat="1" applyFont="1" applyBorder="1" applyAlignment="1">
      <alignment vertical="center" wrapText="1"/>
    </xf>
    <xf numFmtId="4" fontId="5" fillId="2" borderId="2" xfId="0" applyNumberFormat="1" applyFont="1" applyFill="1" applyBorder="1" applyAlignment="1">
      <alignment vertical="center" wrapText="1"/>
    </xf>
    <xf numFmtId="4" fontId="5" fillId="0" borderId="2" xfId="0" applyNumberFormat="1" applyFont="1" applyBorder="1" applyAlignment="1">
      <alignment vertical="center" wrapText="1"/>
    </xf>
    <xf numFmtId="0" fontId="4" fillId="0" borderId="2" xfId="0" quotePrefix="1" applyFont="1" applyBorder="1" applyAlignment="1">
      <alignment horizontal="center" vertical="center" wrapText="1"/>
    </xf>
    <xf numFmtId="4" fontId="4" fillId="0" borderId="2" xfId="0" quotePrefix="1"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quotePrefix="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2" xfId="0" quotePrefix="1" applyNumberFormat="1" applyFont="1" applyFill="1" applyBorder="1" applyAlignment="1">
      <alignment vertical="center" wrapText="1"/>
    </xf>
    <xf numFmtId="0" fontId="4" fillId="0" borderId="0" xfId="0" applyFont="1"/>
    <xf numFmtId="0" fontId="5" fillId="0" borderId="0" xfId="0" applyFont="1" applyAlignment="1">
      <alignment horizontal="left"/>
    </xf>
    <xf numFmtId="0" fontId="1" fillId="0" borderId="0" xfId="0" applyFont="1"/>
    <xf numFmtId="4" fontId="1" fillId="0" borderId="0" xfId="0" applyNumberFormat="1" applyFont="1"/>
    <xf numFmtId="4" fontId="3" fillId="0" borderId="2" xfId="0" applyNumberFormat="1" applyFont="1" applyBorder="1"/>
    <xf numFmtId="49" fontId="6" fillId="0" borderId="2" xfId="0" applyNumberFormat="1" applyFont="1" applyBorder="1" applyAlignment="1">
      <alignment horizontal="center" vertical="center" wrapText="1"/>
    </xf>
    <xf numFmtId="0" fontId="6" fillId="0" borderId="2" xfId="0" quotePrefix="1" applyFont="1" applyBorder="1" applyAlignment="1">
      <alignment horizontal="center" vertical="center" wrapText="1"/>
    </xf>
    <xf numFmtId="4" fontId="6" fillId="0" borderId="2" xfId="0" quotePrefix="1" applyNumberFormat="1" applyFont="1" applyBorder="1" applyAlignment="1">
      <alignment vertical="center" wrapText="1"/>
    </xf>
    <xf numFmtId="0" fontId="5"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87"/>
  <sheetViews>
    <sheetView tabSelected="1" view="pageBreakPreview" zoomScaleSheetLayoutView="100" workbookViewId="0">
      <selection activeCell="A7" sqref="A7"/>
    </sheetView>
  </sheetViews>
  <sheetFormatPr defaultRowHeight="12.75"/>
  <cols>
    <col min="1" max="3" width="12" style="1" customWidth="1"/>
    <col min="4" max="4" width="40.7109375" style="1" customWidth="1"/>
    <col min="5" max="5" width="19.28515625" style="1" customWidth="1"/>
    <col min="6" max="6" width="16.85546875" style="1" customWidth="1"/>
    <col min="7" max="7" width="17.7109375" style="1" customWidth="1"/>
    <col min="8" max="15" width="13.7109375" style="1" customWidth="1"/>
    <col min="16" max="16" width="16.5703125" style="1" customWidth="1"/>
    <col min="17" max="16384" width="9.140625" style="1"/>
  </cols>
  <sheetData>
    <row r="1" spans="1:18">
      <c r="M1" s="1" t="s">
        <v>0</v>
      </c>
    </row>
    <row r="2" spans="1:18">
      <c r="M2" s="1" t="s">
        <v>159</v>
      </c>
    </row>
    <row r="3" spans="1:18">
      <c r="M3" s="34" t="s">
        <v>172</v>
      </c>
      <c r="O3" s="34" t="s">
        <v>173</v>
      </c>
    </row>
    <row r="4" spans="1:18" s="32" customFormat="1" ht="15.75"/>
    <row r="5" spans="1:18" s="32" customFormat="1" ht="15.75">
      <c r="A5" s="40" t="s">
        <v>1</v>
      </c>
      <c r="B5" s="41"/>
      <c r="C5" s="41"/>
      <c r="D5" s="41"/>
      <c r="E5" s="41"/>
      <c r="F5" s="41"/>
      <c r="G5" s="41"/>
      <c r="H5" s="41"/>
      <c r="I5" s="41"/>
      <c r="J5" s="41"/>
      <c r="K5" s="41"/>
      <c r="L5" s="41"/>
      <c r="M5" s="41"/>
      <c r="N5" s="41"/>
      <c r="O5" s="41"/>
      <c r="P5" s="41"/>
    </row>
    <row r="6" spans="1:18" s="32" customFormat="1" ht="15.75">
      <c r="A6" s="40" t="s">
        <v>174</v>
      </c>
      <c r="B6" s="41"/>
      <c r="C6" s="41"/>
      <c r="D6" s="41"/>
      <c r="E6" s="41"/>
      <c r="F6" s="41"/>
      <c r="G6" s="41"/>
      <c r="H6" s="41"/>
      <c r="I6" s="41"/>
      <c r="J6" s="41"/>
      <c r="K6" s="41"/>
      <c r="L6" s="41"/>
      <c r="M6" s="41"/>
      <c r="N6" s="41"/>
      <c r="O6" s="41"/>
      <c r="P6" s="41"/>
    </row>
    <row r="7" spans="1:18">
      <c r="A7" s="3" t="s">
        <v>142</v>
      </c>
      <c r="B7" s="2"/>
      <c r="C7" s="2"/>
      <c r="D7" s="2"/>
      <c r="E7" s="2"/>
      <c r="F7" s="2"/>
      <c r="G7" s="2"/>
      <c r="H7" s="2"/>
      <c r="I7" s="2"/>
      <c r="J7" s="2"/>
      <c r="K7" s="2"/>
      <c r="L7" s="2"/>
      <c r="M7" s="2"/>
      <c r="N7" s="2"/>
      <c r="O7" s="2"/>
      <c r="P7" s="2"/>
    </row>
    <row r="8" spans="1:18">
      <c r="A8" s="4" t="s">
        <v>143</v>
      </c>
      <c r="P8" s="5" t="s">
        <v>2</v>
      </c>
    </row>
    <row r="9" spans="1:18">
      <c r="A9" s="42" t="s">
        <v>3</v>
      </c>
      <c r="B9" s="42" t="s">
        <v>4</v>
      </c>
      <c r="C9" s="42" t="s">
        <v>5</v>
      </c>
      <c r="D9" s="43" t="s">
        <v>6</v>
      </c>
      <c r="E9" s="43" t="s">
        <v>7</v>
      </c>
      <c r="F9" s="43"/>
      <c r="G9" s="43"/>
      <c r="H9" s="43"/>
      <c r="I9" s="43"/>
      <c r="J9" s="43" t="s">
        <v>14</v>
      </c>
      <c r="K9" s="43"/>
      <c r="L9" s="43"/>
      <c r="M9" s="43"/>
      <c r="N9" s="43"/>
      <c r="O9" s="43"/>
      <c r="P9" s="44" t="s">
        <v>16</v>
      </c>
    </row>
    <row r="10" spans="1:18">
      <c r="A10" s="43"/>
      <c r="B10" s="43"/>
      <c r="C10" s="43"/>
      <c r="D10" s="43"/>
      <c r="E10" s="44" t="s">
        <v>8</v>
      </c>
      <c r="F10" s="43" t="s">
        <v>9</v>
      </c>
      <c r="G10" s="43" t="s">
        <v>10</v>
      </c>
      <c r="H10" s="43"/>
      <c r="I10" s="43" t="s">
        <v>13</v>
      </c>
      <c r="J10" s="44" t="s">
        <v>8</v>
      </c>
      <c r="K10" s="43" t="s">
        <v>15</v>
      </c>
      <c r="L10" s="43" t="s">
        <v>9</v>
      </c>
      <c r="M10" s="43" t="s">
        <v>10</v>
      </c>
      <c r="N10" s="43"/>
      <c r="O10" s="43" t="s">
        <v>13</v>
      </c>
      <c r="P10" s="43"/>
    </row>
    <row r="11" spans="1:18">
      <c r="A11" s="43"/>
      <c r="B11" s="43"/>
      <c r="C11" s="43"/>
      <c r="D11" s="43"/>
      <c r="E11" s="43"/>
      <c r="F11" s="43"/>
      <c r="G11" s="43" t="s">
        <v>11</v>
      </c>
      <c r="H11" s="43" t="s">
        <v>12</v>
      </c>
      <c r="I11" s="43"/>
      <c r="J11" s="43"/>
      <c r="K11" s="43"/>
      <c r="L11" s="43"/>
      <c r="M11" s="43" t="s">
        <v>11</v>
      </c>
      <c r="N11" s="43" t="s">
        <v>12</v>
      </c>
      <c r="O11" s="43"/>
      <c r="P11" s="43"/>
    </row>
    <row r="12" spans="1:18" ht="44.25" customHeight="1">
      <c r="A12" s="43"/>
      <c r="B12" s="43"/>
      <c r="C12" s="43"/>
      <c r="D12" s="43"/>
      <c r="E12" s="43"/>
      <c r="F12" s="43"/>
      <c r="G12" s="43"/>
      <c r="H12" s="43"/>
      <c r="I12" s="43"/>
      <c r="J12" s="43"/>
      <c r="K12" s="43"/>
      <c r="L12" s="43"/>
      <c r="M12" s="43"/>
      <c r="N12" s="43"/>
      <c r="O12" s="43"/>
      <c r="P12" s="43"/>
    </row>
    <row r="13" spans="1:18">
      <c r="A13" s="6">
        <v>1</v>
      </c>
      <c r="B13" s="6">
        <v>2</v>
      </c>
      <c r="C13" s="6">
        <v>3</v>
      </c>
      <c r="D13" s="6">
        <v>4</v>
      </c>
      <c r="E13" s="7">
        <v>5</v>
      </c>
      <c r="F13" s="6">
        <v>6</v>
      </c>
      <c r="G13" s="6">
        <v>7</v>
      </c>
      <c r="H13" s="6">
        <v>8</v>
      </c>
      <c r="I13" s="6">
        <v>9</v>
      </c>
      <c r="J13" s="7">
        <v>10</v>
      </c>
      <c r="K13" s="6">
        <v>11</v>
      </c>
      <c r="L13" s="6">
        <v>12</v>
      </c>
      <c r="M13" s="6">
        <v>13</v>
      </c>
      <c r="N13" s="6">
        <v>14</v>
      </c>
      <c r="O13" s="6">
        <v>15</v>
      </c>
      <c r="P13" s="7">
        <v>16</v>
      </c>
    </row>
    <row r="14" spans="1:18" ht="15.75">
      <c r="A14" s="20" t="s">
        <v>17</v>
      </c>
      <c r="B14" s="21"/>
      <c r="C14" s="22"/>
      <c r="D14" s="23" t="s">
        <v>18</v>
      </c>
      <c r="E14" s="24">
        <f>E15</f>
        <v>51734910</v>
      </c>
      <c r="F14" s="24">
        <f t="shared" ref="F14:I14" si="0">F15</f>
        <v>51734910</v>
      </c>
      <c r="G14" s="24">
        <f t="shared" si="0"/>
        <v>20576054</v>
      </c>
      <c r="H14" s="24">
        <f t="shared" si="0"/>
        <v>1235578</v>
      </c>
      <c r="I14" s="24">
        <f t="shared" si="0"/>
        <v>0</v>
      </c>
      <c r="J14" s="24">
        <v>400000</v>
      </c>
      <c r="K14" s="25">
        <v>0</v>
      </c>
      <c r="L14" s="25">
        <v>400000</v>
      </c>
      <c r="M14" s="25">
        <v>0</v>
      </c>
      <c r="N14" s="25">
        <v>0</v>
      </c>
      <c r="O14" s="25">
        <v>0</v>
      </c>
      <c r="P14" s="24">
        <f t="shared" ref="P14:P56" si="1">E14+J14</f>
        <v>52134910</v>
      </c>
    </row>
    <row r="15" spans="1:18" ht="141.75">
      <c r="A15" s="20" t="s">
        <v>19</v>
      </c>
      <c r="B15" s="21"/>
      <c r="C15" s="22"/>
      <c r="D15" s="23" t="s">
        <v>155</v>
      </c>
      <c r="E15" s="24">
        <f>F15+I15</f>
        <v>51734910</v>
      </c>
      <c r="F15" s="24">
        <f>SUM(F16:F34)</f>
        <v>51734910</v>
      </c>
      <c r="G15" s="24">
        <f t="shared" ref="G15:I15" si="2">SUM(G16:G34)</f>
        <v>20576054</v>
      </c>
      <c r="H15" s="24">
        <f t="shared" si="2"/>
        <v>1235578</v>
      </c>
      <c r="I15" s="24">
        <f t="shared" si="2"/>
        <v>0</v>
      </c>
      <c r="J15" s="24">
        <f>L15+O15</f>
        <v>400000</v>
      </c>
      <c r="K15" s="24">
        <f t="shared" ref="K15" si="3">SUM(K16:K34)</f>
        <v>0</v>
      </c>
      <c r="L15" s="24">
        <f t="shared" ref="L15" si="4">SUM(L16:L34)</f>
        <v>400000</v>
      </c>
      <c r="M15" s="24">
        <f t="shared" ref="M15" si="5">SUM(M16:M34)</f>
        <v>0</v>
      </c>
      <c r="N15" s="24">
        <f t="shared" ref="N15" si="6">SUM(N16:N34)</f>
        <v>0</v>
      </c>
      <c r="O15" s="24">
        <f t="shared" ref="O15" si="7">SUM(O16:O34)</f>
        <v>0</v>
      </c>
      <c r="P15" s="24">
        <f>J15+E15</f>
        <v>52134910</v>
      </c>
      <c r="R15" s="35">
        <f>E15+J15-P15</f>
        <v>0</v>
      </c>
    </row>
    <row r="16" spans="1:18" ht="94.5">
      <c r="A16" s="26" t="s">
        <v>20</v>
      </c>
      <c r="B16" s="26" t="s">
        <v>22</v>
      </c>
      <c r="C16" s="27" t="s">
        <v>21</v>
      </c>
      <c r="D16" s="16" t="s">
        <v>23</v>
      </c>
      <c r="E16" s="17">
        <f>F16+I16</f>
        <v>20314419</v>
      </c>
      <c r="F16" s="19">
        <f>19814419+500000</f>
        <v>20314419</v>
      </c>
      <c r="G16" s="19">
        <v>14489500</v>
      </c>
      <c r="H16" s="19">
        <v>910390</v>
      </c>
      <c r="I16" s="19">
        <v>0</v>
      </c>
      <c r="J16" s="17">
        <v>0</v>
      </c>
      <c r="K16" s="19">
        <v>0</v>
      </c>
      <c r="L16" s="19">
        <v>0</v>
      </c>
      <c r="M16" s="19">
        <v>0</v>
      </c>
      <c r="N16" s="19">
        <v>0</v>
      </c>
      <c r="O16" s="19">
        <v>0</v>
      </c>
      <c r="P16" s="17">
        <f>J16+E16</f>
        <v>20314419</v>
      </c>
      <c r="R16" s="35">
        <f t="shared" ref="R16:R58" si="8">E16+J16-P16</f>
        <v>0</v>
      </c>
    </row>
    <row r="17" spans="1:18" ht="63">
      <c r="A17" s="26" t="s">
        <v>24</v>
      </c>
      <c r="B17" s="26" t="s">
        <v>26</v>
      </c>
      <c r="C17" s="27" t="s">
        <v>25</v>
      </c>
      <c r="D17" s="16" t="s">
        <v>27</v>
      </c>
      <c r="E17" s="17">
        <f t="shared" ref="E17:E34" si="9">F17+I17</f>
        <v>501377</v>
      </c>
      <c r="F17" s="19">
        <v>501377</v>
      </c>
      <c r="G17" s="19">
        <v>0</v>
      </c>
      <c r="H17" s="19">
        <v>0</v>
      </c>
      <c r="I17" s="19">
        <v>0</v>
      </c>
      <c r="J17" s="17">
        <v>0</v>
      </c>
      <c r="K17" s="19">
        <v>0</v>
      </c>
      <c r="L17" s="19">
        <v>0</v>
      </c>
      <c r="M17" s="19">
        <v>0</v>
      </c>
      <c r="N17" s="19">
        <v>0</v>
      </c>
      <c r="O17" s="19">
        <v>0</v>
      </c>
      <c r="P17" s="17">
        <f t="shared" ref="P17:P34" si="10">J17+E17</f>
        <v>501377</v>
      </c>
      <c r="R17" s="35">
        <f t="shared" si="8"/>
        <v>0</v>
      </c>
    </row>
    <row r="18" spans="1:18" ht="31.5">
      <c r="A18" s="26" t="s">
        <v>28</v>
      </c>
      <c r="B18" s="26" t="s">
        <v>30</v>
      </c>
      <c r="C18" s="27" t="s">
        <v>29</v>
      </c>
      <c r="D18" s="16" t="s">
        <v>31</v>
      </c>
      <c r="E18" s="17">
        <f t="shared" si="9"/>
        <v>3661855</v>
      </c>
      <c r="F18" s="19">
        <f>3356855+305000</f>
        <v>3661855</v>
      </c>
      <c r="G18" s="19">
        <v>0</v>
      </c>
      <c r="H18" s="19">
        <v>0</v>
      </c>
      <c r="I18" s="19">
        <v>0</v>
      </c>
      <c r="J18" s="17">
        <v>0</v>
      </c>
      <c r="K18" s="19">
        <v>0</v>
      </c>
      <c r="L18" s="19">
        <v>0</v>
      </c>
      <c r="M18" s="19">
        <v>0</v>
      </c>
      <c r="N18" s="19">
        <v>0</v>
      </c>
      <c r="O18" s="19">
        <v>0</v>
      </c>
      <c r="P18" s="17">
        <f t="shared" si="10"/>
        <v>3661855</v>
      </c>
      <c r="R18" s="35">
        <f t="shared" si="8"/>
        <v>0</v>
      </c>
    </row>
    <row r="19" spans="1:18" s="34" customFormat="1" ht="47.25">
      <c r="A19" s="26" t="s">
        <v>160</v>
      </c>
      <c r="B19" s="26" t="s">
        <v>161</v>
      </c>
      <c r="C19" s="27" t="s">
        <v>95</v>
      </c>
      <c r="D19" s="16" t="s">
        <v>162</v>
      </c>
      <c r="E19" s="17">
        <f t="shared" si="9"/>
        <v>16100</v>
      </c>
      <c r="F19" s="19">
        <v>16100</v>
      </c>
      <c r="G19" s="19">
        <v>0</v>
      </c>
      <c r="H19" s="19">
        <v>0</v>
      </c>
      <c r="I19" s="19">
        <v>0</v>
      </c>
      <c r="J19" s="17">
        <v>0</v>
      </c>
      <c r="K19" s="19">
        <v>0</v>
      </c>
      <c r="L19" s="19">
        <v>0</v>
      </c>
      <c r="M19" s="19">
        <v>0</v>
      </c>
      <c r="N19" s="19">
        <v>0</v>
      </c>
      <c r="O19" s="19">
        <v>0</v>
      </c>
      <c r="P19" s="17">
        <f t="shared" si="10"/>
        <v>16100</v>
      </c>
      <c r="R19" s="35">
        <f t="shared" si="8"/>
        <v>0</v>
      </c>
    </row>
    <row r="20" spans="1:18" s="34" customFormat="1" ht="47.25">
      <c r="A20" s="26" t="s">
        <v>163</v>
      </c>
      <c r="B20" s="26" t="s">
        <v>164</v>
      </c>
      <c r="C20" s="27" t="s">
        <v>33</v>
      </c>
      <c r="D20" s="16" t="s">
        <v>165</v>
      </c>
      <c r="E20" s="17">
        <f t="shared" si="9"/>
        <v>14166</v>
      </c>
      <c r="F20" s="19">
        <v>14166</v>
      </c>
      <c r="G20" s="19">
        <v>0</v>
      </c>
      <c r="H20" s="19">
        <v>0</v>
      </c>
      <c r="I20" s="19">
        <v>0</v>
      </c>
      <c r="J20" s="17">
        <v>0</v>
      </c>
      <c r="K20" s="19">
        <v>0</v>
      </c>
      <c r="L20" s="19">
        <v>0</v>
      </c>
      <c r="M20" s="19">
        <v>0</v>
      </c>
      <c r="N20" s="19">
        <v>0</v>
      </c>
      <c r="O20" s="19">
        <v>0</v>
      </c>
      <c r="P20" s="17">
        <f t="shared" si="10"/>
        <v>14166</v>
      </c>
      <c r="R20" s="35">
        <f t="shared" si="8"/>
        <v>0</v>
      </c>
    </row>
    <row r="21" spans="1:18" s="34" customFormat="1" ht="78.75">
      <c r="A21" s="26" t="s">
        <v>166</v>
      </c>
      <c r="B21" s="26" t="s">
        <v>167</v>
      </c>
      <c r="C21" s="27" t="s">
        <v>84</v>
      </c>
      <c r="D21" s="16" t="s">
        <v>168</v>
      </c>
      <c r="E21" s="17">
        <f t="shared" si="9"/>
        <v>2900</v>
      </c>
      <c r="F21" s="19">
        <v>2900</v>
      </c>
      <c r="G21" s="19">
        <v>0</v>
      </c>
      <c r="H21" s="19">
        <v>0</v>
      </c>
      <c r="I21" s="19">
        <v>0</v>
      </c>
      <c r="J21" s="17">
        <v>0</v>
      </c>
      <c r="K21" s="19">
        <v>0</v>
      </c>
      <c r="L21" s="19">
        <v>0</v>
      </c>
      <c r="M21" s="19">
        <v>0</v>
      </c>
      <c r="N21" s="19">
        <v>0</v>
      </c>
      <c r="O21" s="19">
        <v>0</v>
      </c>
      <c r="P21" s="17">
        <f t="shared" si="10"/>
        <v>2900</v>
      </c>
      <c r="R21" s="35">
        <f t="shared" si="8"/>
        <v>0</v>
      </c>
    </row>
    <row r="22" spans="1:18" ht="36.75" customHeight="1">
      <c r="A22" s="26" t="s">
        <v>32</v>
      </c>
      <c r="B22" s="26" t="s">
        <v>34</v>
      </c>
      <c r="C22" s="27" t="s">
        <v>33</v>
      </c>
      <c r="D22" s="16" t="s">
        <v>35</v>
      </c>
      <c r="E22" s="17">
        <f t="shared" si="9"/>
        <v>1013309</v>
      </c>
      <c r="F22" s="19">
        <f>1004800+3509+5000</f>
        <v>1013309</v>
      </c>
      <c r="G22" s="19">
        <v>0</v>
      </c>
      <c r="H22" s="19">
        <v>0</v>
      </c>
      <c r="I22" s="19">
        <v>0</v>
      </c>
      <c r="J22" s="17">
        <v>0</v>
      </c>
      <c r="K22" s="19">
        <v>0</v>
      </c>
      <c r="L22" s="19">
        <v>0</v>
      </c>
      <c r="M22" s="19">
        <v>0</v>
      </c>
      <c r="N22" s="19">
        <v>0</v>
      </c>
      <c r="O22" s="19">
        <v>0</v>
      </c>
      <c r="P22" s="17">
        <f t="shared" si="10"/>
        <v>1013309</v>
      </c>
      <c r="R22" s="35">
        <f t="shared" si="8"/>
        <v>0</v>
      </c>
    </row>
    <row r="23" spans="1:18" ht="37.5" customHeight="1">
      <c r="A23" s="26" t="s">
        <v>36</v>
      </c>
      <c r="B23" s="26" t="s">
        <v>38</v>
      </c>
      <c r="C23" s="27" t="s">
        <v>37</v>
      </c>
      <c r="D23" s="16" t="s">
        <v>39</v>
      </c>
      <c r="E23" s="17">
        <f t="shared" si="9"/>
        <v>2002018</v>
      </c>
      <c r="F23" s="19">
        <f>1795000+7018+200000</f>
        <v>2002018</v>
      </c>
      <c r="G23" s="19">
        <v>0</v>
      </c>
      <c r="H23" s="19">
        <v>0</v>
      </c>
      <c r="I23" s="19">
        <v>0</v>
      </c>
      <c r="J23" s="17">
        <v>0</v>
      </c>
      <c r="K23" s="19">
        <v>0</v>
      </c>
      <c r="L23" s="19">
        <v>0</v>
      </c>
      <c r="M23" s="19">
        <v>0</v>
      </c>
      <c r="N23" s="19">
        <v>0</v>
      </c>
      <c r="O23" s="19">
        <v>0</v>
      </c>
      <c r="P23" s="17">
        <f t="shared" si="10"/>
        <v>2002018</v>
      </c>
      <c r="R23" s="35">
        <f t="shared" si="8"/>
        <v>0</v>
      </c>
    </row>
    <row r="24" spans="1:18" ht="24.75" customHeight="1">
      <c r="A24" s="26" t="s">
        <v>40</v>
      </c>
      <c r="B24" s="26" t="s">
        <v>42</v>
      </c>
      <c r="C24" s="27" t="s">
        <v>41</v>
      </c>
      <c r="D24" s="16" t="s">
        <v>43</v>
      </c>
      <c r="E24" s="17">
        <f t="shared" si="9"/>
        <v>1594807</v>
      </c>
      <c r="F24" s="19">
        <v>1594807</v>
      </c>
      <c r="G24" s="19">
        <v>1132208</v>
      </c>
      <c r="H24" s="19">
        <v>144090</v>
      </c>
      <c r="I24" s="19">
        <v>0</v>
      </c>
      <c r="J24" s="17">
        <v>0</v>
      </c>
      <c r="K24" s="19">
        <v>0</v>
      </c>
      <c r="L24" s="19">
        <v>0</v>
      </c>
      <c r="M24" s="19">
        <v>0</v>
      </c>
      <c r="N24" s="19">
        <v>0</v>
      </c>
      <c r="O24" s="19">
        <v>0</v>
      </c>
      <c r="P24" s="17">
        <f t="shared" si="10"/>
        <v>1594807</v>
      </c>
      <c r="R24" s="35">
        <f t="shared" si="8"/>
        <v>0</v>
      </c>
    </row>
    <row r="25" spans="1:18" ht="34.5" customHeight="1">
      <c r="A25" s="26" t="s">
        <v>44</v>
      </c>
      <c r="B25" s="26" t="s">
        <v>46</v>
      </c>
      <c r="C25" s="27" t="s">
        <v>45</v>
      </c>
      <c r="D25" s="16" t="s">
        <v>47</v>
      </c>
      <c r="E25" s="17">
        <f t="shared" si="9"/>
        <v>100000</v>
      </c>
      <c r="F25" s="19">
        <v>100000</v>
      </c>
      <c r="G25" s="19">
        <v>0</v>
      </c>
      <c r="H25" s="19">
        <v>0</v>
      </c>
      <c r="I25" s="19">
        <v>0</v>
      </c>
      <c r="J25" s="17">
        <v>0</v>
      </c>
      <c r="K25" s="19">
        <v>0</v>
      </c>
      <c r="L25" s="19">
        <v>0</v>
      </c>
      <c r="M25" s="19">
        <v>0</v>
      </c>
      <c r="N25" s="19">
        <v>0</v>
      </c>
      <c r="O25" s="19">
        <v>0</v>
      </c>
      <c r="P25" s="17">
        <f t="shared" si="10"/>
        <v>100000</v>
      </c>
      <c r="R25" s="35">
        <f t="shared" si="8"/>
        <v>0</v>
      </c>
    </row>
    <row r="26" spans="1:18" ht="37.5" customHeight="1">
      <c r="A26" s="26" t="s">
        <v>48</v>
      </c>
      <c r="B26" s="26" t="s">
        <v>50</v>
      </c>
      <c r="C26" s="27" t="s">
        <v>49</v>
      </c>
      <c r="D26" s="16" t="s">
        <v>51</v>
      </c>
      <c r="E26" s="17">
        <f t="shared" si="9"/>
        <v>2668425</v>
      </c>
      <c r="F26" s="19">
        <f>3168425-500000</f>
        <v>2668425</v>
      </c>
      <c r="G26" s="19">
        <v>0</v>
      </c>
      <c r="H26" s="19">
        <v>0</v>
      </c>
      <c r="I26" s="19">
        <v>0</v>
      </c>
      <c r="J26" s="17">
        <v>0</v>
      </c>
      <c r="K26" s="19">
        <v>0</v>
      </c>
      <c r="L26" s="19">
        <v>0</v>
      </c>
      <c r="M26" s="19">
        <v>0</v>
      </c>
      <c r="N26" s="19">
        <v>0</v>
      </c>
      <c r="O26" s="19">
        <v>0</v>
      </c>
      <c r="P26" s="17">
        <f t="shared" si="10"/>
        <v>2668425</v>
      </c>
      <c r="R26" s="35">
        <f t="shared" si="8"/>
        <v>0</v>
      </c>
    </row>
    <row r="27" spans="1:18" ht="71.25" customHeight="1">
      <c r="A27" s="26" t="s">
        <v>52</v>
      </c>
      <c r="B27" s="26" t="s">
        <v>53</v>
      </c>
      <c r="C27" s="27" t="s">
        <v>49</v>
      </c>
      <c r="D27" s="16" t="s">
        <v>54</v>
      </c>
      <c r="E27" s="17">
        <f t="shared" si="9"/>
        <v>7951929</v>
      </c>
      <c r="F27" s="19">
        <v>7951929</v>
      </c>
      <c r="G27" s="19">
        <v>0</v>
      </c>
      <c r="H27" s="19">
        <v>0</v>
      </c>
      <c r="I27" s="19">
        <v>0</v>
      </c>
      <c r="J27" s="17">
        <v>0</v>
      </c>
      <c r="K27" s="19">
        <v>0</v>
      </c>
      <c r="L27" s="19">
        <v>0</v>
      </c>
      <c r="M27" s="19">
        <v>0</v>
      </c>
      <c r="N27" s="19">
        <v>0</v>
      </c>
      <c r="O27" s="19">
        <v>0</v>
      </c>
      <c r="P27" s="17">
        <f t="shared" si="10"/>
        <v>7951929</v>
      </c>
      <c r="R27" s="35">
        <f t="shared" si="8"/>
        <v>0</v>
      </c>
    </row>
    <row r="28" spans="1:18" ht="38.25" customHeight="1">
      <c r="A28" s="26" t="s">
        <v>55</v>
      </c>
      <c r="B28" s="26" t="s">
        <v>56</v>
      </c>
      <c r="C28" s="27" t="s">
        <v>49</v>
      </c>
      <c r="D28" s="16" t="s">
        <v>57</v>
      </c>
      <c r="E28" s="17">
        <f t="shared" si="9"/>
        <v>3895000</v>
      </c>
      <c r="F28" s="19">
        <f>4900000-1005000</f>
        <v>3895000</v>
      </c>
      <c r="G28" s="19">
        <v>0</v>
      </c>
      <c r="H28" s="19">
        <v>0</v>
      </c>
      <c r="I28" s="19">
        <v>0</v>
      </c>
      <c r="J28" s="17">
        <v>0</v>
      </c>
      <c r="K28" s="19">
        <v>0</v>
      </c>
      <c r="L28" s="19">
        <v>0</v>
      </c>
      <c r="M28" s="19">
        <v>0</v>
      </c>
      <c r="N28" s="19">
        <v>0</v>
      </c>
      <c r="O28" s="19">
        <v>0</v>
      </c>
      <c r="P28" s="17">
        <f t="shared" si="10"/>
        <v>3895000</v>
      </c>
      <c r="R28" s="35">
        <f t="shared" si="8"/>
        <v>0</v>
      </c>
    </row>
    <row r="29" spans="1:18" s="34" customFormat="1" ht="173.25">
      <c r="A29" s="37" t="s">
        <v>169</v>
      </c>
      <c r="B29" s="38">
        <v>6071</v>
      </c>
      <c r="C29" s="37" t="s">
        <v>170</v>
      </c>
      <c r="D29" s="39" t="s">
        <v>171</v>
      </c>
      <c r="E29" s="17">
        <f t="shared" si="9"/>
        <v>500000</v>
      </c>
      <c r="F29" s="18">
        <v>500000</v>
      </c>
      <c r="G29" s="19">
        <v>0</v>
      </c>
      <c r="H29" s="19">
        <v>0</v>
      </c>
      <c r="I29" s="19">
        <v>0</v>
      </c>
      <c r="J29" s="17">
        <f t="shared" ref="J29" si="11">L29+O29</f>
        <v>0</v>
      </c>
      <c r="K29" s="19">
        <v>0</v>
      </c>
      <c r="L29" s="19">
        <v>0</v>
      </c>
      <c r="M29" s="19">
        <v>0</v>
      </c>
      <c r="N29" s="19">
        <v>0</v>
      </c>
      <c r="O29" s="19">
        <v>0</v>
      </c>
      <c r="P29" s="17">
        <f t="shared" ref="P29" si="12">E29+J29</f>
        <v>500000</v>
      </c>
      <c r="R29" s="35"/>
    </row>
    <row r="30" spans="1:18" ht="39.75" customHeight="1">
      <c r="A30" s="26" t="s">
        <v>58</v>
      </c>
      <c r="B30" s="26" t="s">
        <v>60</v>
      </c>
      <c r="C30" s="27" t="s">
        <v>59</v>
      </c>
      <c r="D30" s="16" t="s">
        <v>61</v>
      </c>
      <c r="E30" s="17">
        <f t="shared" si="9"/>
        <v>384200</v>
      </c>
      <c r="F30" s="19">
        <v>384200</v>
      </c>
      <c r="G30" s="19">
        <v>0</v>
      </c>
      <c r="H30" s="19">
        <v>0</v>
      </c>
      <c r="I30" s="19">
        <v>0</v>
      </c>
      <c r="J30" s="17">
        <v>0</v>
      </c>
      <c r="K30" s="19">
        <v>0</v>
      </c>
      <c r="L30" s="19">
        <v>0</v>
      </c>
      <c r="M30" s="19">
        <v>0</v>
      </c>
      <c r="N30" s="19">
        <v>0</v>
      </c>
      <c r="O30" s="19">
        <v>0</v>
      </c>
      <c r="P30" s="17">
        <f t="shared" si="10"/>
        <v>384200</v>
      </c>
      <c r="R30" s="35">
        <f t="shared" si="8"/>
        <v>0</v>
      </c>
    </row>
    <row r="31" spans="1:18" ht="37.5" customHeight="1">
      <c r="A31" s="26" t="s">
        <v>62</v>
      </c>
      <c r="B31" s="26" t="s">
        <v>63</v>
      </c>
      <c r="C31" s="27" t="s">
        <v>59</v>
      </c>
      <c r="D31" s="16" t="s">
        <v>64</v>
      </c>
      <c r="E31" s="17">
        <f t="shared" si="9"/>
        <v>3915</v>
      </c>
      <c r="F31" s="19">
        <v>3915</v>
      </c>
      <c r="G31" s="19">
        <v>0</v>
      </c>
      <c r="H31" s="19">
        <v>0</v>
      </c>
      <c r="I31" s="19">
        <v>0</v>
      </c>
      <c r="J31" s="17">
        <v>0</v>
      </c>
      <c r="K31" s="19">
        <v>0</v>
      </c>
      <c r="L31" s="19">
        <v>0</v>
      </c>
      <c r="M31" s="19">
        <v>0</v>
      </c>
      <c r="N31" s="19">
        <v>0</v>
      </c>
      <c r="O31" s="19">
        <v>0</v>
      </c>
      <c r="P31" s="17">
        <f t="shared" si="10"/>
        <v>3915</v>
      </c>
      <c r="R31" s="35">
        <f t="shared" si="8"/>
        <v>0</v>
      </c>
    </row>
    <row r="32" spans="1:18" ht="51.75" customHeight="1">
      <c r="A32" s="26" t="s">
        <v>65</v>
      </c>
      <c r="B32" s="26" t="s">
        <v>67</v>
      </c>
      <c r="C32" s="27" t="s">
        <v>66</v>
      </c>
      <c r="D32" s="16" t="s">
        <v>68</v>
      </c>
      <c r="E32" s="17">
        <f t="shared" si="9"/>
        <v>150000</v>
      </c>
      <c r="F32" s="19">
        <v>150000</v>
      </c>
      <c r="G32" s="19">
        <v>0</v>
      </c>
      <c r="H32" s="19">
        <v>0</v>
      </c>
      <c r="I32" s="19">
        <v>0</v>
      </c>
      <c r="J32" s="17">
        <v>0</v>
      </c>
      <c r="K32" s="19">
        <v>0</v>
      </c>
      <c r="L32" s="19">
        <v>0</v>
      </c>
      <c r="M32" s="19">
        <v>0</v>
      </c>
      <c r="N32" s="19">
        <v>0</v>
      </c>
      <c r="O32" s="19">
        <v>0</v>
      </c>
      <c r="P32" s="17">
        <f t="shared" si="10"/>
        <v>150000</v>
      </c>
      <c r="R32" s="35">
        <f t="shared" si="8"/>
        <v>0</v>
      </c>
    </row>
    <row r="33" spans="1:18" ht="36.75" customHeight="1">
      <c r="A33" s="26" t="s">
        <v>69</v>
      </c>
      <c r="B33" s="26" t="s">
        <v>70</v>
      </c>
      <c r="C33" s="27" t="s">
        <v>66</v>
      </c>
      <c r="D33" s="16" t="s">
        <v>71</v>
      </c>
      <c r="E33" s="17">
        <f t="shared" si="9"/>
        <v>6960490</v>
      </c>
      <c r="F33" s="19">
        <v>6960490</v>
      </c>
      <c r="G33" s="19">
        <v>4954346</v>
      </c>
      <c r="H33" s="19">
        <v>181098</v>
      </c>
      <c r="I33" s="19">
        <v>0</v>
      </c>
      <c r="J33" s="17">
        <v>0</v>
      </c>
      <c r="K33" s="19">
        <v>0</v>
      </c>
      <c r="L33" s="19">
        <v>0</v>
      </c>
      <c r="M33" s="19">
        <v>0</v>
      </c>
      <c r="N33" s="19">
        <v>0</v>
      </c>
      <c r="O33" s="19">
        <v>0</v>
      </c>
      <c r="P33" s="17">
        <f t="shared" si="10"/>
        <v>6960490</v>
      </c>
      <c r="R33" s="35">
        <f t="shared" si="8"/>
        <v>0</v>
      </c>
    </row>
    <row r="34" spans="1:18" ht="36" customHeight="1">
      <c r="A34" s="26" t="s">
        <v>72</v>
      </c>
      <c r="B34" s="26" t="s">
        <v>74</v>
      </c>
      <c r="C34" s="27" t="s">
        <v>73</v>
      </c>
      <c r="D34" s="16" t="s">
        <v>75</v>
      </c>
      <c r="E34" s="17">
        <f t="shared" si="9"/>
        <v>0</v>
      </c>
      <c r="F34" s="19">
        <v>0</v>
      </c>
      <c r="G34" s="19">
        <v>0</v>
      </c>
      <c r="H34" s="19">
        <v>0</v>
      </c>
      <c r="I34" s="19">
        <v>0</v>
      </c>
      <c r="J34" s="17">
        <f>L34+O33</f>
        <v>400000</v>
      </c>
      <c r="K34" s="19">
        <v>0</v>
      </c>
      <c r="L34" s="19">
        <v>400000</v>
      </c>
      <c r="M34" s="19">
        <v>0</v>
      </c>
      <c r="N34" s="19">
        <v>0</v>
      </c>
      <c r="O34" s="19">
        <v>0</v>
      </c>
      <c r="P34" s="17">
        <f t="shared" si="10"/>
        <v>400000</v>
      </c>
      <c r="R34" s="35">
        <f t="shared" si="8"/>
        <v>0</v>
      </c>
    </row>
    <row r="35" spans="1:18" ht="31.5">
      <c r="A35" s="20" t="s">
        <v>76</v>
      </c>
      <c r="B35" s="21"/>
      <c r="C35" s="22"/>
      <c r="D35" s="23" t="s">
        <v>77</v>
      </c>
      <c r="E35" s="24">
        <f>E36</f>
        <v>74743568</v>
      </c>
      <c r="F35" s="24">
        <f t="shared" ref="F35:O35" si="13">F36</f>
        <v>74743568</v>
      </c>
      <c r="G35" s="24">
        <f t="shared" si="13"/>
        <v>49875595</v>
      </c>
      <c r="H35" s="24">
        <f t="shared" si="13"/>
        <v>4360119</v>
      </c>
      <c r="I35" s="24">
        <f t="shared" si="13"/>
        <v>0</v>
      </c>
      <c r="J35" s="24">
        <f t="shared" si="13"/>
        <v>0</v>
      </c>
      <c r="K35" s="24">
        <f t="shared" si="13"/>
        <v>0</v>
      </c>
      <c r="L35" s="24">
        <f t="shared" si="13"/>
        <v>0</v>
      </c>
      <c r="M35" s="24">
        <f t="shared" si="13"/>
        <v>0</v>
      </c>
      <c r="N35" s="24">
        <f t="shared" si="13"/>
        <v>0</v>
      </c>
      <c r="O35" s="24">
        <f t="shared" si="13"/>
        <v>0</v>
      </c>
      <c r="P35" s="24">
        <f t="shared" si="1"/>
        <v>74743568</v>
      </c>
      <c r="R35" s="35">
        <f t="shared" si="8"/>
        <v>0</v>
      </c>
    </row>
    <row r="36" spans="1:18" ht="31.5">
      <c r="A36" s="20" t="s">
        <v>78</v>
      </c>
      <c r="B36" s="21"/>
      <c r="C36" s="22"/>
      <c r="D36" s="23" t="s">
        <v>77</v>
      </c>
      <c r="E36" s="24">
        <f>F36+I36</f>
        <v>74743568</v>
      </c>
      <c r="F36" s="24">
        <f>SUM(F37:F51)</f>
        <v>74743568</v>
      </c>
      <c r="G36" s="24">
        <f t="shared" ref="G36:I36" si="14">SUM(G37:G51)</f>
        <v>49875595</v>
      </c>
      <c r="H36" s="24">
        <f t="shared" si="14"/>
        <v>4360119</v>
      </c>
      <c r="I36" s="24">
        <f t="shared" si="14"/>
        <v>0</v>
      </c>
      <c r="J36" s="24">
        <f>L36+O36</f>
        <v>0</v>
      </c>
      <c r="K36" s="24">
        <f t="shared" ref="K36" si="15">SUM(K37:K51)</f>
        <v>0</v>
      </c>
      <c r="L36" s="24">
        <f t="shared" ref="L36" si="16">SUM(L37:L51)</f>
        <v>0</v>
      </c>
      <c r="M36" s="24">
        <f t="shared" ref="M36" si="17">SUM(M37:M51)</f>
        <v>0</v>
      </c>
      <c r="N36" s="24">
        <f t="shared" ref="N36" si="18">SUM(N37:N51)</f>
        <v>0</v>
      </c>
      <c r="O36" s="24">
        <f t="shared" ref="O36" si="19">SUM(O37:O51)</f>
        <v>0</v>
      </c>
      <c r="P36" s="24">
        <f>E36+J36</f>
        <v>74743568</v>
      </c>
      <c r="R36" s="35">
        <f t="shared" si="8"/>
        <v>0</v>
      </c>
    </row>
    <row r="37" spans="1:18" ht="47.25">
      <c r="A37" s="26" t="s">
        <v>79</v>
      </c>
      <c r="B37" s="26" t="s">
        <v>80</v>
      </c>
      <c r="C37" s="27" t="s">
        <v>21</v>
      </c>
      <c r="D37" s="16" t="s">
        <v>81</v>
      </c>
      <c r="E37" s="17">
        <f>F37+I37</f>
        <v>3659607</v>
      </c>
      <c r="F37" s="19">
        <v>3659607</v>
      </c>
      <c r="G37" s="19">
        <v>2677635</v>
      </c>
      <c r="H37" s="19">
        <v>174577</v>
      </c>
      <c r="I37" s="19">
        <v>0</v>
      </c>
      <c r="J37" s="17">
        <v>0</v>
      </c>
      <c r="K37" s="19">
        <v>0</v>
      </c>
      <c r="L37" s="19">
        <v>0</v>
      </c>
      <c r="M37" s="19">
        <v>0</v>
      </c>
      <c r="N37" s="19">
        <v>0</v>
      </c>
      <c r="O37" s="19">
        <v>0</v>
      </c>
      <c r="P37" s="17">
        <f t="shared" si="1"/>
        <v>3659607</v>
      </c>
      <c r="R37" s="35">
        <f t="shared" si="8"/>
        <v>0</v>
      </c>
    </row>
    <row r="38" spans="1:18" ht="15.75">
      <c r="A38" s="26" t="s">
        <v>82</v>
      </c>
      <c r="B38" s="26" t="s">
        <v>84</v>
      </c>
      <c r="C38" s="27" t="s">
        <v>83</v>
      </c>
      <c r="D38" s="16" t="s">
        <v>85</v>
      </c>
      <c r="E38" s="17">
        <f t="shared" ref="E38:E51" si="20">F38+I38</f>
        <v>15792560</v>
      </c>
      <c r="F38" s="19">
        <v>15792560</v>
      </c>
      <c r="G38" s="19">
        <v>10195257</v>
      </c>
      <c r="H38" s="19">
        <v>1082822</v>
      </c>
      <c r="I38" s="19">
        <v>0</v>
      </c>
      <c r="J38" s="17">
        <v>0</v>
      </c>
      <c r="K38" s="19">
        <v>0</v>
      </c>
      <c r="L38" s="19">
        <v>0</v>
      </c>
      <c r="M38" s="19">
        <v>0</v>
      </c>
      <c r="N38" s="19">
        <v>0</v>
      </c>
      <c r="O38" s="19">
        <v>0</v>
      </c>
      <c r="P38" s="17">
        <f t="shared" si="1"/>
        <v>15792560</v>
      </c>
      <c r="R38" s="35">
        <f t="shared" si="8"/>
        <v>0</v>
      </c>
    </row>
    <row r="39" spans="1:18" ht="47.25">
      <c r="A39" s="26" t="s">
        <v>86</v>
      </c>
      <c r="B39" s="26" t="s">
        <v>88</v>
      </c>
      <c r="C39" s="27" t="s">
        <v>87</v>
      </c>
      <c r="D39" s="16" t="s">
        <v>89</v>
      </c>
      <c r="E39" s="17">
        <f t="shared" si="20"/>
        <v>15030271</v>
      </c>
      <c r="F39" s="19">
        <v>15030271</v>
      </c>
      <c r="G39" s="19">
        <v>6354660</v>
      </c>
      <c r="H39" s="19">
        <v>2450604</v>
      </c>
      <c r="I39" s="19">
        <v>0</v>
      </c>
      <c r="J39" s="17">
        <v>0</v>
      </c>
      <c r="K39" s="19">
        <v>0</v>
      </c>
      <c r="L39" s="19">
        <v>0</v>
      </c>
      <c r="M39" s="19">
        <v>0</v>
      </c>
      <c r="N39" s="19">
        <v>0</v>
      </c>
      <c r="O39" s="19">
        <v>0</v>
      </c>
      <c r="P39" s="17">
        <f t="shared" si="1"/>
        <v>15030271</v>
      </c>
      <c r="R39" s="35">
        <f t="shared" si="8"/>
        <v>0</v>
      </c>
    </row>
    <row r="40" spans="1:18" ht="47.25">
      <c r="A40" s="26" t="s">
        <v>90</v>
      </c>
      <c r="B40" s="26" t="s">
        <v>91</v>
      </c>
      <c r="C40" s="27" t="s">
        <v>87</v>
      </c>
      <c r="D40" s="16" t="s">
        <v>92</v>
      </c>
      <c r="E40" s="17">
        <f t="shared" si="20"/>
        <v>27195800</v>
      </c>
      <c r="F40" s="19">
        <v>27195800</v>
      </c>
      <c r="G40" s="19">
        <v>22291639</v>
      </c>
      <c r="H40" s="19">
        <v>0</v>
      </c>
      <c r="I40" s="19">
        <v>0</v>
      </c>
      <c r="J40" s="17">
        <v>0</v>
      </c>
      <c r="K40" s="19">
        <v>0</v>
      </c>
      <c r="L40" s="19">
        <v>0</v>
      </c>
      <c r="M40" s="19">
        <v>0</v>
      </c>
      <c r="N40" s="19">
        <v>0</v>
      </c>
      <c r="O40" s="19">
        <v>0</v>
      </c>
      <c r="P40" s="17">
        <f t="shared" si="1"/>
        <v>27195800</v>
      </c>
      <c r="R40" s="35">
        <f t="shared" si="8"/>
        <v>0</v>
      </c>
    </row>
    <row r="41" spans="1:18" ht="47.25">
      <c r="A41" s="26" t="s">
        <v>93</v>
      </c>
      <c r="B41" s="26" t="s">
        <v>95</v>
      </c>
      <c r="C41" s="27" t="s">
        <v>94</v>
      </c>
      <c r="D41" s="16" t="s">
        <v>96</v>
      </c>
      <c r="E41" s="17">
        <f t="shared" si="20"/>
        <v>1084171</v>
      </c>
      <c r="F41" s="19">
        <v>1084171</v>
      </c>
      <c r="G41" s="19">
        <v>817241</v>
      </c>
      <c r="H41" s="19">
        <v>0</v>
      </c>
      <c r="I41" s="19">
        <v>0</v>
      </c>
      <c r="J41" s="17">
        <v>0</v>
      </c>
      <c r="K41" s="19">
        <v>0</v>
      </c>
      <c r="L41" s="19">
        <v>0</v>
      </c>
      <c r="M41" s="19">
        <v>0</v>
      </c>
      <c r="N41" s="19">
        <v>0</v>
      </c>
      <c r="O41" s="19">
        <v>0</v>
      </c>
      <c r="P41" s="17">
        <f t="shared" si="1"/>
        <v>1084171</v>
      </c>
      <c r="R41" s="35">
        <f t="shared" si="8"/>
        <v>0</v>
      </c>
    </row>
    <row r="42" spans="1:18" ht="31.5">
      <c r="A42" s="26" t="s">
        <v>97</v>
      </c>
      <c r="B42" s="26" t="s">
        <v>98</v>
      </c>
      <c r="C42" s="27" t="s">
        <v>94</v>
      </c>
      <c r="D42" s="16" t="s">
        <v>99</v>
      </c>
      <c r="E42" s="17">
        <f t="shared" si="20"/>
        <v>1158053</v>
      </c>
      <c r="F42" s="19">
        <v>1158053</v>
      </c>
      <c r="G42" s="19">
        <v>936355</v>
      </c>
      <c r="H42" s="19">
        <v>0</v>
      </c>
      <c r="I42" s="19">
        <v>0</v>
      </c>
      <c r="J42" s="17">
        <v>0</v>
      </c>
      <c r="K42" s="19">
        <v>0</v>
      </c>
      <c r="L42" s="19">
        <v>0</v>
      </c>
      <c r="M42" s="19">
        <v>0</v>
      </c>
      <c r="N42" s="19">
        <v>0</v>
      </c>
      <c r="O42" s="19">
        <v>0</v>
      </c>
      <c r="P42" s="17">
        <f t="shared" si="1"/>
        <v>1158053</v>
      </c>
      <c r="R42" s="35">
        <f t="shared" si="8"/>
        <v>0</v>
      </c>
    </row>
    <row r="43" spans="1:18" ht="31.5">
      <c r="A43" s="26" t="s">
        <v>100</v>
      </c>
      <c r="B43" s="26" t="s">
        <v>102</v>
      </c>
      <c r="C43" s="27" t="s">
        <v>101</v>
      </c>
      <c r="D43" s="16" t="s">
        <v>103</v>
      </c>
      <c r="E43" s="17">
        <f t="shared" si="20"/>
        <v>4120177</v>
      </c>
      <c r="F43" s="19">
        <v>4120177</v>
      </c>
      <c r="G43" s="19">
        <v>3253260</v>
      </c>
      <c r="H43" s="19">
        <v>0</v>
      </c>
      <c r="I43" s="19">
        <v>0</v>
      </c>
      <c r="J43" s="17">
        <v>0</v>
      </c>
      <c r="K43" s="19">
        <v>0</v>
      </c>
      <c r="L43" s="19">
        <v>0</v>
      </c>
      <c r="M43" s="19">
        <v>0</v>
      </c>
      <c r="N43" s="19">
        <v>0</v>
      </c>
      <c r="O43" s="19">
        <v>0</v>
      </c>
      <c r="P43" s="17">
        <f t="shared" si="1"/>
        <v>4120177</v>
      </c>
      <c r="R43" s="35">
        <f t="shared" si="8"/>
        <v>0</v>
      </c>
    </row>
    <row r="44" spans="1:18" ht="15.75">
      <c r="A44" s="26" t="s">
        <v>104</v>
      </c>
      <c r="B44" s="26" t="s">
        <v>105</v>
      </c>
      <c r="C44" s="27" t="s">
        <v>101</v>
      </c>
      <c r="D44" s="16" t="s">
        <v>106</v>
      </c>
      <c r="E44" s="17">
        <f t="shared" si="20"/>
        <v>473330</v>
      </c>
      <c r="F44" s="19">
        <v>473330</v>
      </c>
      <c r="G44" s="19">
        <v>0</v>
      </c>
      <c r="H44" s="19">
        <v>0</v>
      </c>
      <c r="I44" s="19">
        <v>0</v>
      </c>
      <c r="J44" s="17">
        <v>0</v>
      </c>
      <c r="K44" s="19">
        <v>0</v>
      </c>
      <c r="L44" s="19">
        <v>0</v>
      </c>
      <c r="M44" s="19">
        <v>0</v>
      </c>
      <c r="N44" s="19">
        <v>0</v>
      </c>
      <c r="O44" s="19">
        <v>0</v>
      </c>
      <c r="P44" s="17">
        <f t="shared" si="1"/>
        <v>473330</v>
      </c>
      <c r="R44" s="35">
        <f t="shared" si="8"/>
        <v>0</v>
      </c>
    </row>
    <row r="45" spans="1:18" ht="47.25">
      <c r="A45" s="26" t="s">
        <v>107</v>
      </c>
      <c r="B45" s="26" t="s">
        <v>108</v>
      </c>
      <c r="C45" s="27" t="s">
        <v>101</v>
      </c>
      <c r="D45" s="16" t="s">
        <v>109</v>
      </c>
      <c r="E45" s="17">
        <f t="shared" si="20"/>
        <v>82686</v>
      </c>
      <c r="F45" s="19">
        <v>82686</v>
      </c>
      <c r="G45" s="19">
        <v>48398</v>
      </c>
      <c r="H45" s="19">
        <v>0</v>
      </c>
      <c r="I45" s="19">
        <v>0</v>
      </c>
      <c r="J45" s="17">
        <v>0</v>
      </c>
      <c r="K45" s="19">
        <v>0</v>
      </c>
      <c r="L45" s="19">
        <v>0</v>
      </c>
      <c r="M45" s="19">
        <v>0</v>
      </c>
      <c r="N45" s="19">
        <v>0</v>
      </c>
      <c r="O45" s="19">
        <v>0</v>
      </c>
      <c r="P45" s="17">
        <f t="shared" si="1"/>
        <v>82686</v>
      </c>
      <c r="R45" s="35">
        <f t="shared" si="8"/>
        <v>0</v>
      </c>
    </row>
    <row r="46" spans="1:18" ht="78.75">
      <c r="A46" s="14" t="s">
        <v>156</v>
      </c>
      <c r="B46" s="15" t="s">
        <v>157</v>
      </c>
      <c r="C46" s="15" t="s">
        <v>101</v>
      </c>
      <c r="D46" s="16" t="s">
        <v>158</v>
      </c>
      <c r="E46" s="17">
        <f t="shared" si="20"/>
        <v>2086000</v>
      </c>
      <c r="F46" s="18">
        <v>2086000</v>
      </c>
      <c r="G46" s="19">
        <v>1709836</v>
      </c>
      <c r="H46" s="19">
        <v>0</v>
      </c>
      <c r="I46" s="19">
        <v>0</v>
      </c>
      <c r="J46" s="17">
        <f t="shared" ref="J46" si="21">L46+O46</f>
        <v>0</v>
      </c>
      <c r="K46" s="19">
        <v>0</v>
      </c>
      <c r="L46" s="19">
        <v>0</v>
      </c>
      <c r="M46" s="19">
        <v>0</v>
      </c>
      <c r="N46" s="19">
        <v>0</v>
      </c>
      <c r="O46" s="19">
        <v>0</v>
      </c>
      <c r="P46" s="17">
        <f t="shared" si="1"/>
        <v>2086000</v>
      </c>
      <c r="R46" s="35">
        <f t="shared" si="8"/>
        <v>0</v>
      </c>
    </row>
    <row r="47" spans="1:18" ht="31.5">
      <c r="A47" s="26" t="s">
        <v>110</v>
      </c>
      <c r="B47" s="26" t="s">
        <v>112</v>
      </c>
      <c r="C47" s="27" t="s">
        <v>111</v>
      </c>
      <c r="D47" s="16" t="s">
        <v>113</v>
      </c>
      <c r="E47" s="17">
        <f t="shared" si="20"/>
        <v>39075</v>
      </c>
      <c r="F47" s="19">
        <v>39075</v>
      </c>
      <c r="G47" s="19">
        <v>0</v>
      </c>
      <c r="H47" s="19">
        <v>0</v>
      </c>
      <c r="I47" s="19">
        <v>0</v>
      </c>
      <c r="J47" s="17">
        <v>0</v>
      </c>
      <c r="K47" s="19">
        <v>0</v>
      </c>
      <c r="L47" s="19">
        <v>0</v>
      </c>
      <c r="M47" s="19">
        <v>0</v>
      </c>
      <c r="N47" s="19">
        <v>0</v>
      </c>
      <c r="O47" s="19">
        <v>0</v>
      </c>
      <c r="P47" s="17">
        <f t="shared" si="1"/>
        <v>39075</v>
      </c>
      <c r="R47" s="35">
        <f t="shared" si="8"/>
        <v>0</v>
      </c>
    </row>
    <row r="48" spans="1:18" ht="94.5">
      <c r="A48" s="26" t="s">
        <v>114</v>
      </c>
      <c r="B48" s="26" t="s">
        <v>115</v>
      </c>
      <c r="C48" s="27" t="s">
        <v>111</v>
      </c>
      <c r="D48" s="16" t="s">
        <v>116</v>
      </c>
      <c r="E48" s="17">
        <f t="shared" si="20"/>
        <v>1000</v>
      </c>
      <c r="F48" s="19">
        <v>1000</v>
      </c>
      <c r="G48" s="19">
        <v>0</v>
      </c>
      <c r="H48" s="19">
        <v>0</v>
      </c>
      <c r="I48" s="19">
        <v>0</v>
      </c>
      <c r="J48" s="17">
        <v>0</v>
      </c>
      <c r="K48" s="19">
        <v>0</v>
      </c>
      <c r="L48" s="19">
        <v>0</v>
      </c>
      <c r="M48" s="19">
        <v>0</v>
      </c>
      <c r="N48" s="19">
        <v>0</v>
      </c>
      <c r="O48" s="19">
        <v>0</v>
      </c>
      <c r="P48" s="17">
        <f t="shared" si="1"/>
        <v>1000</v>
      </c>
      <c r="R48" s="35">
        <f t="shared" si="8"/>
        <v>0</v>
      </c>
    </row>
    <row r="49" spans="1:18" ht="47.25">
      <c r="A49" s="26" t="s">
        <v>117</v>
      </c>
      <c r="B49" s="26" t="s">
        <v>119</v>
      </c>
      <c r="C49" s="27" t="s">
        <v>118</v>
      </c>
      <c r="D49" s="16" t="s">
        <v>120</v>
      </c>
      <c r="E49" s="17">
        <f t="shared" si="20"/>
        <v>3735013</v>
      </c>
      <c r="F49" s="19">
        <v>3735013</v>
      </c>
      <c r="G49" s="19">
        <v>1591314</v>
      </c>
      <c r="H49" s="19">
        <v>652116</v>
      </c>
      <c r="I49" s="19">
        <v>0</v>
      </c>
      <c r="J49" s="17">
        <v>0</v>
      </c>
      <c r="K49" s="19">
        <v>0</v>
      </c>
      <c r="L49" s="19">
        <v>0</v>
      </c>
      <c r="M49" s="19">
        <v>0</v>
      </c>
      <c r="N49" s="19">
        <v>0</v>
      </c>
      <c r="O49" s="19">
        <v>0</v>
      </c>
      <c r="P49" s="17">
        <f t="shared" si="1"/>
        <v>3735013</v>
      </c>
      <c r="R49" s="35">
        <f t="shared" si="8"/>
        <v>0</v>
      </c>
    </row>
    <row r="50" spans="1:18" ht="31.5">
      <c r="A50" s="26" t="s">
        <v>121</v>
      </c>
      <c r="B50" s="26" t="s">
        <v>46</v>
      </c>
      <c r="C50" s="27" t="s">
        <v>45</v>
      </c>
      <c r="D50" s="16" t="s">
        <v>47</v>
      </c>
      <c r="E50" s="17">
        <f t="shared" si="20"/>
        <v>31000</v>
      </c>
      <c r="F50" s="19">
        <v>31000</v>
      </c>
      <c r="G50" s="19">
        <v>0</v>
      </c>
      <c r="H50" s="19">
        <v>0</v>
      </c>
      <c r="I50" s="19">
        <v>0</v>
      </c>
      <c r="J50" s="17">
        <v>0</v>
      </c>
      <c r="K50" s="19">
        <v>0</v>
      </c>
      <c r="L50" s="19">
        <v>0</v>
      </c>
      <c r="M50" s="19">
        <v>0</v>
      </c>
      <c r="N50" s="19">
        <v>0</v>
      </c>
      <c r="O50" s="19">
        <v>0</v>
      </c>
      <c r="P50" s="17">
        <f t="shared" si="1"/>
        <v>31000</v>
      </c>
      <c r="R50" s="35">
        <f t="shared" si="8"/>
        <v>0</v>
      </c>
    </row>
    <row r="51" spans="1:18" ht="78.75">
      <c r="A51" s="26" t="s">
        <v>122</v>
      </c>
      <c r="B51" s="26" t="s">
        <v>124</v>
      </c>
      <c r="C51" s="27" t="s">
        <v>123</v>
      </c>
      <c r="D51" s="16" t="s">
        <v>125</v>
      </c>
      <c r="E51" s="17">
        <f t="shared" si="20"/>
        <v>254825</v>
      </c>
      <c r="F51" s="19">
        <v>254825</v>
      </c>
      <c r="G51" s="19">
        <v>0</v>
      </c>
      <c r="H51" s="19">
        <v>0</v>
      </c>
      <c r="I51" s="19">
        <v>0</v>
      </c>
      <c r="J51" s="17">
        <v>0</v>
      </c>
      <c r="K51" s="19">
        <v>0</v>
      </c>
      <c r="L51" s="19">
        <v>0</v>
      </c>
      <c r="M51" s="19">
        <v>0</v>
      </c>
      <c r="N51" s="19">
        <v>0</v>
      </c>
      <c r="O51" s="19">
        <v>0</v>
      </c>
      <c r="P51" s="17">
        <f t="shared" si="1"/>
        <v>254825</v>
      </c>
      <c r="R51" s="35">
        <f t="shared" si="8"/>
        <v>0</v>
      </c>
    </row>
    <row r="52" spans="1:18" ht="31.5">
      <c r="A52" s="20" t="s">
        <v>126</v>
      </c>
      <c r="B52" s="21"/>
      <c r="C52" s="22"/>
      <c r="D52" s="23" t="s">
        <v>127</v>
      </c>
      <c r="E52" s="24">
        <f>E53</f>
        <v>2466995</v>
      </c>
      <c r="F52" s="24">
        <f t="shared" ref="F52:O52" si="22">F53</f>
        <v>1966995</v>
      </c>
      <c r="G52" s="24">
        <f t="shared" si="22"/>
        <v>1368990</v>
      </c>
      <c r="H52" s="24">
        <f t="shared" si="22"/>
        <v>56507</v>
      </c>
      <c r="I52" s="24">
        <f t="shared" si="22"/>
        <v>0</v>
      </c>
      <c r="J52" s="24">
        <f t="shared" si="22"/>
        <v>0</v>
      </c>
      <c r="K52" s="24">
        <f t="shared" si="22"/>
        <v>0</v>
      </c>
      <c r="L52" s="24">
        <f t="shared" si="22"/>
        <v>0</v>
      </c>
      <c r="M52" s="24">
        <f t="shared" si="22"/>
        <v>0</v>
      </c>
      <c r="N52" s="24">
        <f t="shared" si="22"/>
        <v>0</v>
      </c>
      <c r="O52" s="24">
        <f t="shared" si="22"/>
        <v>0</v>
      </c>
      <c r="P52" s="24">
        <f t="shared" ref="P52" si="23">P53</f>
        <v>2466995</v>
      </c>
      <c r="R52" s="35">
        <f t="shared" si="8"/>
        <v>0</v>
      </c>
    </row>
    <row r="53" spans="1:18" ht="31.5">
      <c r="A53" s="20" t="s">
        <v>128</v>
      </c>
      <c r="B53" s="21"/>
      <c r="C53" s="22"/>
      <c r="D53" s="23" t="s">
        <v>127</v>
      </c>
      <c r="E53" s="24">
        <f>SUM(E54:E56)</f>
        <v>2466995</v>
      </c>
      <c r="F53" s="24">
        <f t="shared" ref="F53:P53" si="24">SUM(F54:F56)</f>
        <v>1966995</v>
      </c>
      <c r="G53" s="24">
        <f t="shared" si="24"/>
        <v>1368990</v>
      </c>
      <c r="H53" s="24">
        <f t="shared" si="24"/>
        <v>56507</v>
      </c>
      <c r="I53" s="24">
        <f t="shared" si="24"/>
        <v>0</v>
      </c>
      <c r="J53" s="24">
        <f t="shared" si="24"/>
        <v>0</v>
      </c>
      <c r="K53" s="24">
        <f t="shared" si="24"/>
        <v>0</v>
      </c>
      <c r="L53" s="24">
        <f t="shared" si="24"/>
        <v>0</v>
      </c>
      <c r="M53" s="24">
        <f t="shared" si="24"/>
        <v>0</v>
      </c>
      <c r="N53" s="24">
        <f t="shared" si="24"/>
        <v>0</v>
      </c>
      <c r="O53" s="24">
        <f t="shared" si="24"/>
        <v>0</v>
      </c>
      <c r="P53" s="24">
        <f t="shared" si="24"/>
        <v>2466995</v>
      </c>
      <c r="R53" s="35">
        <f t="shared" si="8"/>
        <v>0</v>
      </c>
    </row>
    <row r="54" spans="1:18" ht="47.25">
      <c r="A54" s="26" t="s">
        <v>129</v>
      </c>
      <c r="B54" s="26" t="s">
        <v>80</v>
      </c>
      <c r="C54" s="27" t="s">
        <v>21</v>
      </c>
      <c r="D54" s="16" t="s">
        <v>81</v>
      </c>
      <c r="E54" s="17">
        <v>1797165</v>
      </c>
      <c r="F54" s="19">
        <v>1797165</v>
      </c>
      <c r="G54" s="19">
        <v>1368990</v>
      </c>
      <c r="H54" s="19">
        <v>56507</v>
      </c>
      <c r="I54" s="19">
        <v>0</v>
      </c>
      <c r="J54" s="17">
        <v>0</v>
      </c>
      <c r="K54" s="19">
        <v>0</v>
      </c>
      <c r="L54" s="19">
        <v>0</v>
      </c>
      <c r="M54" s="19">
        <v>0</v>
      </c>
      <c r="N54" s="19">
        <v>0</v>
      </c>
      <c r="O54" s="19">
        <v>0</v>
      </c>
      <c r="P54" s="17">
        <f t="shared" si="1"/>
        <v>1797165</v>
      </c>
      <c r="R54" s="35">
        <f t="shared" si="8"/>
        <v>0</v>
      </c>
    </row>
    <row r="55" spans="1:18" ht="18.75" customHeight="1">
      <c r="A55" s="26" t="s">
        <v>130</v>
      </c>
      <c r="B55" s="26" t="s">
        <v>132</v>
      </c>
      <c r="C55" s="27" t="s">
        <v>131</v>
      </c>
      <c r="D55" s="16" t="s">
        <v>133</v>
      </c>
      <c r="E55" s="17">
        <v>500000</v>
      </c>
      <c r="F55" s="19">
        <v>0</v>
      </c>
      <c r="G55" s="19">
        <v>0</v>
      </c>
      <c r="H55" s="19">
        <v>0</v>
      </c>
      <c r="I55" s="19">
        <v>0</v>
      </c>
      <c r="J55" s="17">
        <v>0</v>
      </c>
      <c r="K55" s="19">
        <v>0</v>
      </c>
      <c r="L55" s="19">
        <v>0</v>
      </c>
      <c r="M55" s="19">
        <v>0</v>
      </c>
      <c r="N55" s="19">
        <v>0</v>
      </c>
      <c r="O55" s="19">
        <v>0</v>
      </c>
      <c r="P55" s="17">
        <f t="shared" si="1"/>
        <v>500000</v>
      </c>
      <c r="R55" s="35">
        <f t="shared" si="8"/>
        <v>0</v>
      </c>
    </row>
    <row r="56" spans="1:18" ht="18" customHeight="1">
      <c r="A56" s="26" t="s">
        <v>134</v>
      </c>
      <c r="B56" s="26" t="s">
        <v>136</v>
      </c>
      <c r="C56" s="27" t="s">
        <v>135</v>
      </c>
      <c r="D56" s="16" t="s">
        <v>137</v>
      </c>
      <c r="E56" s="17">
        <v>169830</v>
      </c>
      <c r="F56" s="19">
        <v>169830</v>
      </c>
      <c r="G56" s="19">
        <v>0</v>
      </c>
      <c r="H56" s="19">
        <v>0</v>
      </c>
      <c r="I56" s="19">
        <v>0</v>
      </c>
      <c r="J56" s="17">
        <v>0</v>
      </c>
      <c r="K56" s="19">
        <v>0</v>
      </c>
      <c r="L56" s="19">
        <v>0</v>
      </c>
      <c r="M56" s="19">
        <v>0</v>
      </c>
      <c r="N56" s="19">
        <v>0</v>
      </c>
      <c r="O56" s="19">
        <v>0</v>
      </c>
      <c r="P56" s="17">
        <f t="shared" si="1"/>
        <v>169830</v>
      </c>
      <c r="R56" s="35">
        <f t="shared" si="8"/>
        <v>0</v>
      </c>
    </row>
    <row r="57" spans="1:18" ht="25.5" customHeight="1">
      <c r="A57" s="28" t="s">
        <v>138</v>
      </c>
      <c r="B57" s="29" t="s">
        <v>138</v>
      </c>
      <c r="C57" s="30" t="s">
        <v>138</v>
      </c>
      <c r="D57" s="31" t="s">
        <v>139</v>
      </c>
      <c r="E57" s="24">
        <f>E14+E35+E52</f>
        <v>128945473</v>
      </c>
      <c r="F57" s="24">
        <f t="shared" ref="F57:P57" si="25">F14+F35+F52</f>
        <v>128445473</v>
      </c>
      <c r="G57" s="24">
        <f t="shared" si="25"/>
        <v>71820639</v>
      </c>
      <c r="H57" s="24">
        <f t="shared" si="25"/>
        <v>5652204</v>
      </c>
      <c r="I57" s="24">
        <f t="shared" si="25"/>
        <v>0</v>
      </c>
      <c r="J57" s="24">
        <f t="shared" si="25"/>
        <v>400000</v>
      </c>
      <c r="K57" s="24">
        <f t="shared" si="25"/>
        <v>0</v>
      </c>
      <c r="L57" s="24">
        <f t="shared" si="25"/>
        <v>400000</v>
      </c>
      <c r="M57" s="24">
        <f t="shared" si="25"/>
        <v>0</v>
      </c>
      <c r="N57" s="24">
        <f t="shared" si="25"/>
        <v>0</v>
      </c>
      <c r="O57" s="24">
        <f t="shared" si="25"/>
        <v>0</v>
      </c>
      <c r="P57" s="24">
        <f t="shared" si="25"/>
        <v>129345473</v>
      </c>
      <c r="R57" s="35">
        <f t="shared" si="8"/>
        <v>0</v>
      </c>
    </row>
    <row r="58" spans="1:18">
      <c r="R58" s="35">
        <f t="shared" si="8"/>
        <v>0</v>
      </c>
    </row>
    <row r="59" spans="1:18" s="34" customFormat="1">
      <c r="R59" s="35"/>
    </row>
    <row r="60" spans="1:18" s="34" customFormat="1">
      <c r="R60" s="35"/>
    </row>
    <row r="62" spans="1:18" s="32" customFormat="1" ht="15.75">
      <c r="B62" s="33" t="s">
        <v>140</v>
      </c>
      <c r="I62" s="33" t="s">
        <v>141</v>
      </c>
    </row>
    <row r="67" spans="3:18" ht="15">
      <c r="C67" s="8" t="s">
        <v>144</v>
      </c>
      <c r="D67" s="9" t="s">
        <v>145</v>
      </c>
      <c r="E67" s="10">
        <f>F67+I67</f>
        <v>25771191</v>
      </c>
      <c r="F67" s="10">
        <f>F16+F37+F54</f>
        <v>25771191</v>
      </c>
      <c r="G67" s="10">
        <f t="shared" ref="G67:P67" si="26">G16+G37+G54</f>
        <v>18536125</v>
      </c>
      <c r="H67" s="10">
        <f t="shared" si="26"/>
        <v>1141474</v>
      </c>
      <c r="I67" s="10">
        <f t="shared" si="26"/>
        <v>0</v>
      </c>
      <c r="J67" s="10">
        <f t="shared" si="26"/>
        <v>0</v>
      </c>
      <c r="K67" s="10">
        <f t="shared" si="26"/>
        <v>0</v>
      </c>
      <c r="L67" s="10">
        <f t="shared" si="26"/>
        <v>0</v>
      </c>
      <c r="M67" s="10">
        <f t="shared" si="26"/>
        <v>0</v>
      </c>
      <c r="N67" s="10">
        <f t="shared" si="26"/>
        <v>0</v>
      </c>
      <c r="O67" s="10">
        <f t="shared" si="26"/>
        <v>0</v>
      </c>
      <c r="P67" s="10">
        <f t="shared" si="26"/>
        <v>25771191</v>
      </c>
      <c r="Q67" s="12">
        <f>P67/$P$79*100</f>
        <v>20.001627065314125</v>
      </c>
      <c r="R67" s="35">
        <f t="shared" ref="R67:R77" si="27">E67+J67-P67</f>
        <v>0</v>
      </c>
    </row>
    <row r="68" spans="3:18" ht="15">
      <c r="C68" s="9">
        <v>2000</v>
      </c>
      <c r="D68" s="9" t="s">
        <v>146</v>
      </c>
      <c r="E68" s="10">
        <f>F68+I68</f>
        <v>4163232</v>
      </c>
      <c r="F68" s="10">
        <f>F17+F18</f>
        <v>4163232</v>
      </c>
      <c r="G68" s="10">
        <f t="shared" ref="G68:P68" si="28">G17+G18</f>
        <v>0</v>
      </c>
      <c r="H68" s="10">
        <f t="shared" si="28"/>
        <v>0</v>
      </c>
      <c r="I68" s="10">
        <f t="shared" si="28"/>
        <v>0</v>
      </c>
      <c r="J68" s="10">
        <f t="shared" si="28"/>
        <v>0</v>
      </c>
      <c r="K68" s="10">
        <f t="shared" si="28"/>
        <v>0</v>
      </c>
      <c r="L68" s="10">
        <f t="shared" si="28"/>
        <v>0</v>
      </c>
      <c r="M68" s="10">
        <f t="shared" si="28"/>
        <v>0</v>
      </c>
      <c r="N68" s="10">
        <f t="shared" si="28"/>
        <v>0</v>
      </c>
      <c r="O68" s="10">
        <f t="shared" si="28"/>
        <v>0</v>
      </c>
      <c r="P68" s="10">
        <f t="shared" si="28"/>
        <v>4163232</v>
      </c>
      <c r="Q68" s="12">
        <f t="shared" ref="Q68:Q77" si="29">P68/$P$79*100</f>
        <v>3.2311822084738671</v>
      </c>
      <c r="R68" s="35">
        <f t="shared" si="27"/>
        <v>0</v>
      </c>
    </row>
    <row r="69" spans="3:18" ht="15">
      <c r="C69" s="9">
        <v>1000</v>
      </c>
      <c r="D69" s="9" t="s">
        <v>147</v>
      </c>
      <c r="E69" s="10">
        <f t="shared" ref="E69:E76" si="30">F69+I69</f>
        <v>67023048</v>
      </c>
      <c r="F69" s="10">
        <f>SUM(F38:F46)</f>
        <v>67023048</v>
      </c>
      <c r="G69" s="36">
        <f t="shared" ref="G69:P69" si="31">SUM(G38:G46)</f>
        <v>45606646</v>
      </c>
      <c r="H69" s="36">
        <f t="shared" si="31"/>
        <v>3533426</v>
      </c>
      <c r="I69" s="36">
        <f t="shared" si="31"/>
        <v>0</v>
      </c>
      <c r="J69" s="36">
        <f t="shared" si="31"/>
        <v>0</v>
      </c>
      <c r="K69" s="36">
        <f t="shared" si="31"/>
        <v>0</v>
      </c>
      <c r="L69" s="36">
        <f t="shared" si="31"/>
        <v>0</v>
      </c>
      <c r="M69" s="36">
        <f t="shared" si="31"/>
        <v>0</v>
      </c>
      <c r="N69" s="36">
        <f t="shared" si="31"/>
        <v>0</v>
      </c>
      <c r="O69" s="36">
        <f t="shared" si="31"/>
        <v>0</v>
      </c>
      <c r="P69" s="36">
        <f t="shared" si="31"/>
        <v>67023048</v>
      </c>
      <c r="Q69" s="12">
        <f t="shared" si="29"/>
        <v>52.018162873289306</v>
      </c>
      <c r="R69" s="35">
        <f t="shared" si="27"/>
        <v>0</v>
      </c>
    </row>
    <row r="70" spans="3:18" ht="15">
      <c r="C70" s="9">
        <v>4000</v>
      </c>
      <c r="D70" s="9" t="s">
        <v>148</v>
      </c>
      <c r="E70" s="10">
        <f t="shared" si="30"/>
        <v>5460820</v>
      </c>
      <c r="F70" s="10">
        <f>F24+F25+F49+F50</f>
        <v>5460820</v>
      </c>
      <c r="G70" s="10">
        <f t="shared" ref="G70:P70" si="32">G24+G25+G49+G50</f>
        <v>2723522</v>
      </c>
      <c r="H70" s="10">
        <f t="shared" si="32"/>
        <v>796206</v>
      </c>
      <c r="I70" s="10">
        <f t="shared" si="32"/>
        <v>0</v>
      </c>
      <c r="J70" s="10">
        <f t="shared" si="32"/>
        <v>0</v>
      </c>
      <c r="K70" s="10">
        <f t="shared" si="32"/>
        <v>0</v>
      </c>
      <c r="L70" s="10">
        <f t="shared" si="32"/>
        <v>0</v>
      </c>
      <c r="M70" s="10">
        <f t="shared" si="32"/>
        <v>0</v>
      </c>
      <c r="N70" s="10">
        <f t="shared" si="32"/>
        <v>0</v>
      </c>
      <c r="O70" s="10">
        <f t="shared" si="32"/>
        <v>0</v>
      </c>
      <c r="P70" s="10">
        <f t="shared" si="32"/>
        <v>5460820</v>
      </c>
      <c r="Q70" s="12">
        <f t="shared" si="29"/>
        <v>4.2382707539907125</v>
      </c>
      <c r="R70" s="35">
        <f t="shared" si="27"/>
        <v>0</v>
      </c>
    </row>
    <row r="71" spans="3:18" ht="15">
      <c r="C71" s="9">
        <v>3000</v>
      </c>
      <c r="D71" s="9" t="s">
        <v>149</v>
      </c>
      <c r="E71" s="10">
        <f>F71+I71</f>
        <v>3088568</v>
      </c>
      <c r="F71" s="10">
        <f>F22+F23+F47+F48+F19+F20+F21</f>
        <v>3088568</v>
      </c>
      <c r="G71" s="36">
        <f t="shared" ref="G71:P71" si="33">G22+G23+G47+G48+G19+G20+G21</f>
        <v>0</v>
      </c>
      <c r="H71" s="36">
        <f t="shared" si="33"/>
        <v>0</v>
      </c>
      <c r="I71" s="36">
        <f t="shared" si="33"/>
        <v>0</v>
      </c>
      <c r="J71" s="36">
        <f t="shared" si="33"/>
        <v>0</v>
      </c>
      <c r="K71" s="36">
        <f t="shared" si="33"/>
        <v>0</v>
      </c>
      <c r="L71" s="36">
        <f t="shared" si="33"/>
        <v>0</v>
      </c>
      <c r="M71" s="36">
        <f t="shared" si="33"/>
        <v>0</v>
      </c>
      <c r="N71" s="36">
        <f t="shared" si="33"/>
        <v>0</v>
      </c>
      <c r="O71" s="36">
        <f t="shared" si="33"/>
        <v>0</v>
      </c>
      <c r="P71" s="36">
        <f t="shared" si="33"/>
        <v>3088568</v>
      </c>
      <c r="Q71" s="12">
        <f t="shared" si="29"/>
        <v>2.3971102189985363</v>
      </c>
      <c r="R71" s="35">
        <f t="shared" si="27"/>
        <v>0</v>
      </c>
    </row>
    <row r="72" spans="3:18" ht="15">
      <c r="C72" s="9">
        <v>5000</v>
      </c>
      <c r="D72" s="9" t="s">
        <v>154</v>
      </c>
      <c r="E72" s="10">
        <f t="shared" si="30"/>
        <v>254825</v>
      </c>
      <c r="F72" s="10">
        <f>F51</f>
        <v>254825</v>
      </c>
      <c r="G72" s="36">
        <f t="shared" ref="G72:P72" si="34">G51</f>
        <v>0</v>
      </c>
      <c r="H72" s="36">
        <f t="shared" si="34"/>
        <v>0</v>
      </c>
      <c r="I72" s="36">
        <f t="shared" si="34"/>
        <v>0</v>
      </c>
      <c r="J72" s="36">
        <f t="shared" si="34"/>
        <v>0</v>
      </c>
      <c r="K72" s="36">
        <f t="shared" si="34"/>
        <v>0</v>
      </c>
      <c r="L72" s="36">
        <f t="shared" si="34"/>
        <v>0</v>
      </c>
      <c r="M72" s="36">
        <f t="shared" si="34"/>
        <v>0</v>
      </c>
      <c r="N72" s="36">
        <f t="shared" si="34"/>
        <v>0</v>
      </c>
      <c r="O72" s="36">
        <f t="shared" si="34"/>
        <v>0</v>
      </c>
      <c r="P72" s="36">
        <f t="shared" si="34"/>
        <v>254825</v>
      </c>
      <c r="Q72" s="12">
        <f t="shared" si="29"/>
        <v>0.1977756719477447</v>
      </c>
      <c r="R72" s="35">
        <f t="shared" si="27"/>
        <v>0</v>
      </c>
    </row>
    <row r="73" spans="3:18" ht="15">
      <c r="C73" s="9">
        <v>6000</v>
      </c>
      <c r="D73" s="9" t="s">
        <v>150</v>
      </c>
      <c r="E73" s="10">
        <f t="shared" si="30"/>
        <v>15015354</v>
      </c>
      <c r="F73" s="10">
        <f>F26+F27+F28+F29</f>
        <v>15015354</v>
      </c>
      <c r="G73" s="10">
        <f t="shared" ref="G73:P73" si="35">G26+G27+G28</f>
        <v>0</v>
      </c>
      <c r="H73" s="10">
        <f t="shared" si="35"/>
        <v>0</v>
      </c>
      <c r="I73" s="10">
        <f t="shared" si="35"/>
        <v>0</v>
      </c>
      <c r="J73" s="10">
        <f t="shared" si="35"/>
        <v>0</v>
      </c>
      <c r="K73" s="10">
        <f t="shared" si="35"/>
        <v>0</v>
      </c>
      <c r="L73" s="10">
        <f t="shared" si="35"/>
        <v>0</v>
      </c>
      <c r="M73" s="10">
        <f t="shared" si="35"/>
        <v>0</v>
      </c>
      <c r="N73" s="10">
        <f t="shared" si="35"/>
        <v>0</v>
      </c>
      <c r="O73" s="10">
        <f t="shared" si="35"/>
        <v>0</v>
      </c>
      <c r="P73" s="10">
        <f t="shared" si="35"/>
        <v>14515354</v>
      </c>
      <c r="Q73" s="12">
        <f t="shared" si="29"/>
        <v>11.265707410612711</v>
      </c>
      <c r="R73" s="35">
        <f t="shared" si="27"/>
        <v>500000</v>
      </c>
    </row>
    <row r="74" spans="3:18" ht="15">
      <c r="C74" s="9">
        <v>7000</v>
      </c>
      <c r="D74" s="9"/>
      <c r="E74" s="10">
        <f t="shared" si="30"/>
        <v>388115</v>
      </c>
      <c r="F74" s="10">
        <f>F30+F31</f>
        <v>388115</v>
      </c>
      <c r="G74" s="10">
        <f t="shared" ref="G74:P74" si="36">G30+G31</f>
        <v>0</v>
      </c>
      <c r="H74" s="10">
        <f t="shared" si="36"/>
        <v>0</v>
      </c>
      <c r="I74" s="10">
        <f t="shared" si="36"/>
        <v>0</v>
      </c>
      <c r="J74" s="10">
        <f t="shared" si="36"/>
        <v>0</v>
      </c>
      <c r="K74" s="10">
        <f t="shared" si="36"/>
        <v>0</v>
      </c>
      <c r="L74" s="10">
        <f t="shared" si="36"/>
        <v>0</v>
      </c>
      <c r="M74" s="10">
        <f t="shared" si="36"/>
        <v>0</v>
      </c>
      <c r="N74" s="10">
        <f t="shared" si="36"/>
        <v>0</v>
      </c>
      <c r="O74" s="10">
        <f t="shared" si="36"/>
        <v>0</v>
      </c>
      <c r="P74" s="10">
        <f t="shared" si="36"/>
        <v>388115</v>
      </c>
      <c r="Q74" s="12">
        <f t="shared" si="29"/>
        <v>0.30122517381732145</v>
      </c>
      <c r="R74" s="35">
        <f t="shared" si="27"/>
        <v>0</v>
      </c>
    </row>
    <row r="75" spans="3:18" ht="15">
      <c r="C75" s="9">
        <v>8000</v>
      </c>
      <c r="D75" s="9" t="s">
        <v>151</v>
      </c>
      <c r="E75" s="10">
        <f t="shared" si="30"/>
        <v>7110490</v>
      </c>
      <c r="F75" s="10">
        <f>F32+F33+F34</f>
        <v>7110490</v>
      </c>
      <c r="G75" s="10">
        <f t="shared" ref="G75:P75" si="37">G32+G33+G34</f>
        <v>4954346</v>
      </c>
      <c r="H75" s="10">
        <f t="shared" si="37"/>
        <v>181098</v>
      </c>
      <c r="I75" s="10">
        <f t="shared" si="37"/>
        <v>0</v>
      </c>
      <c r="J75" s="10">
        <f t="shared" si="37"/>
        <v>400000</v>
      </c>
      <c r="K75" s="10">
        <f t="shared" si="37"/>
        <v>0</v>
      </c>
      <c r="L75" s="10">
        <f t="shared" si="37"/>
        <v>400000</v>
      </c>
      <c r="M75" s="10">
        <f t="shared" si="37"/>
        <v>0</v>
      </c>
      <c r="N75" s="10">
        <f t="shared" si="37"/>
        <v>0</v>
      </c>
      <c r="O75" s="10">
        <f t="shared" si="37"/>
        <v>0</v>
      </c>
      <c r="P75" s="10">
        <f t="shared" si="37"/>
        <v>7510490</v>
      </c>
      <c r="Q75" s="12">
        <f t="shared" si="29"/>
        <v>5.8290678167637289</v>
      </c>
      <c r="R75" s="35">
        <f t="shared" si="27"/>
        <v>0</v>
      </c>
    </row>
    <row r="76" spans="3:18" ht="15">
      <c r="C76" s="9">
        <v>9000</v>
      </c>
      <c r="D76" s="9" t="s">
        <v>152</v>
      </c>
      <c r="E76" s="10">
        <f t="shared" si="30"/>
        <v>169830</v>
      </c>
      <c r="F76" s="10">
        <f>F56</f>
        <v>169830</v>
      </c>
      <c r="G76" s="10">
        <f t="shared" ref="G76:P76" si="38">G56</f>
        <v>0</v>
      </c>
      <c r="H76" s="10">
        <f t="shared" si="38"/>
        <v>0</v>
      </c>
      <c r="I76" s="10">
        <f t="shared" si="38"/>
        <v>0</v>
      </c>
      <c r="J76" s="10">
        <f t="shared" si="38"/>
        <v>0</v>
      </c>
      <c r="K76" s="10">
        <f t="shared" si="38"/>
        <v>0</v>
      </c>
      <c r="L76" s="10">
        <f t="shared" si="38"/>
        <v>0</v>
      </c>
      <c r="M76" s="10">
        <f t="shared" si="38"/>
        <v>0</v>
      </c>
      <c r="N76" s="10">
        <f t="shared" si="38"/>
        <v>0</v>
      </c>
      <c r="O76" s="10">
        <f t="shared" si="38"/>
        <v>0</v>
      </c>
      <c r="P76" s="10">
        <f t="shared" si="38"/>
        <v>169830</v>
      </c>
      <c r="Q76" s="12">
        <f t="shared" si="29"/>
        <v>0.13180905471160792</v>
      </c>
      <c r="R76" s="35">
        <f t="shared" si="27"/>
        <v>0</v>
      </c>
    </row>
    <row r="77" spans="3:18" ht="15">
      <c r="C77" s="9"/>
      <c r="D77" s="9" t="s">
        <v>153</v>
      </c>
      <c r="E77" s="10">
        <f>E55</f>
        <v>500000</v>
      </c>
      <c r="F77" s="10">
        <f t="shared" ref="F77:P77" si="39">F55</f>
        <v>0</v>
      </c>
      <c r="G77" s="10">
        <f t="shared" si="39"/>
        <v>0</v>
      </c>
      <c r="H77" s="10">
        <f t="shared" si="39"/>
        <v>0</v>
      </c>
      <c r="I77" s="10">
        <f t="shared" si="39"/>
        <v>0</v>
      </c>
      <c r="J77" s="10">
        <f t="shared" si="39"/>
        <v>0</v>
      </c>
      <c r="K77" s="10">
        <f t="shared" si="39"/>
        <v>0</v>
      </c>
      <c r="L77" s="10">
        <f t="shared" si="39"/>
        <v>0</v>
      </c>
      <c r="M77" s="10">
        <f t="shared" si="39"/>
        <v>0</v>
      </c>
      <c r="N77" s="10">
        <f t="shared" si="39"/>
        <v>0</v>
      </c>
      <c r="O77" s="10">
        <f t="shared" si="39"/>
        <v>0</v>
      </c>
      <c r="P77" s="10">
        <f t="shared" si="39"/>
        <v>500000</v>
      </c>
      <c r="Q77" s="12">
        <f t="shared" si="29"/>
        <v>0.38806175208033888</v>
      </c>
      <c r="R77" s="35">
        <f t="shared" si="27"/>
        <v>0</v>
      </c>
    </row>
    <row r="79" spans="3:18">
      <c r="E79" s="11">
        <f>SUM(E67:E77)</f>
        <v>128945473</v>
      </c>
      <c r="F79" s="11">
        <f t="shared" ref="F79:O79" si="40">SUM(F67:F77)</f>
        <v>128445473</v>
      </c>
      <c r="G79" s="11">
        <f t="shared" si="40"/>
        <v>71820639</v>
      </c>
      <c r="H79" s="11">
        <f t="shared" si="40"/>
        <v>5652204</v>
      </c>
      <c r="I79" s="11">
        <f t="shared" si="40"/>
        <v>0</v>
      </c>
      <c r="J79" s="11">
        <f t="shared" si="40"/>
        <v>400000</v>
      </c>
      <c r="K79" s="11">
        <f t="shared" si="40"/>
        <v>0</v>
      </c>
      <c r="L79" s="11">
        <f t="shared" si="40"/>
        <v>400000</v>
      </c>
      <c r="M79" s="11">
        <f t="shared" si="40"/>
        <v>0</v>
      </c>
      <c r="N79" s="11">
        <f t="shared" si="40"/>
        <v>0</v>
      </c>
      <c r="O79" s="11">
        <f t="shared" si="40"/>
        <v>0</v>
      </c>
      <c r="P79" s="11">
        <f>SUM(P67:P77)</f>
        <v>128845473</v>
      </c>
      <c r="Q79" s="1">
        <v>100</v>
      </c>
      <c r="R79" s="13">
        <f>SUM(Q67:Q77)</f>
        <v>99.999999999999986</v>
      </c>
    </row>
    <row r="81" spans="5:17">
      <c r="E81" s="11">
        <f>E57-E79</f>
        <v>0</v>
      </c>
      <c r="F81" s="11">
        <f t="shared" ref="F81:P81" si="41">F57-F79</f>
        <v>0</v>
      </c>
      <c r="G81" s="11">
        <f t="shared" si="41"/>
        <v>0</v>
      </c>
      <c r="H81" s="11">
        <f t="shared" si="41"/>
        <v>0</v>
      </c>
      <c r="I81" s="11">
        <f t="shared" si="41"/>
        <v>0</v>
      </c>
      <c r="J81" s="11">
        <f t="shared" si="41"/>
        <v>0</v>
      </c>
      <c r="K81" s="11">
        <f t="shared" si="41"/>
        <v>0</v>
      </c>
      <c r="L81" s="11">
        <f t="shared" si="41"/>
        <v>0</v>
      </c>
      <c r="M81" s="11">
        <f t="shared" si="41"/>
        <v>0</v>
      </c>
      <c r="N81" s="11">
        <f t="shared" si="41"/>
        <v>0</v>
      </c>
      <c r="O81" s="11">
        <f t="shared" si="41"/>
        <v>0</v>
      </c>
      <c r="P81" s="11">
        <f t="shared" si="41"/>
        <v>500000</v>
      </c>
    </row>
    <row r="87" spans="5:17">
      <c r="E87" s="11"/>
      <c r="Q87" s="1">
        <f>E87/P79*100</f>
        <v>0</v>
      </c>
    </row>
  </sheetData>
  <mergeCells count="22">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 ref="O10:O12"/>
    <mergeCell ref="P9:P12"/>
    <mergeCell ref="G11:G12"/>
    <mergeCell ref="H11:H12"/>
    <mergeCell ref="I10:I12"/>
    <mergeCell ref="J9:O9"/>
  </mergeCells>
  <printOptions horizontalCentered="1"/>
  <pageMargins left="0.19685039370078741" right="0.19685039370078741" top="1.1811023622047245" bottom="0.39370078740157483" header="0.59055118110236227" footer="0"/>
  <pageSetup paperSize="9" scale="62" fitToHeight="8" orientation="landscape" r:id="rId1"/>
  <headerFooter differentFirst="1" scaleWithDoc="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2023-12-15T06:06:24Z</cp:lastPrinted>
  <dcterms:created xsi:type="dcterms:W3CDTF">2023-11-24T09:05:02Z</dcterms:created>
  <dcterms:modified xsi:type="dcterms:W3CDTF">2023-12-15T07:16:26Z</dcterms:modified>
</cp:coreProperties>
</file>