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29040" windowHeight="15840"/>
  </bookViews>
  <sheets>
    <sheet name="Лист1" sheetId="1" r:id="rId1"/>
  </sheets>
  <definedNames>
    <definedName name="_xlnm.Print_Titles" localSheetId="0">Лист1!$9:$13</definedName>
    <definedName name="_xlnm.Print_Area" localSheetId="0">Лист1!$A$1:$P$88</definedName>
  </definedName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0" i="1"/>
  <c r="E28"/>
  <c r="E53"/>
  <c r="E54"/>
  <c r="E55"/>
  <c r="E56"/>
  <c r="K33"/>
  <c r="K34"/>
  <c r="K35"/>
  <c r="K36"/>
  <c r="K37"/>
  <c r="K17"/>
  <c r="K18"/>
  <c r="K19"/>
  <c r="K22"/>
  <c r="K24"/>
  <c r="K25"/>
  <c r="K26"/>
  <c r="K27"/>
  <c r="K31"/>
  <c r="K32"/>
  <c r="J16"/>
  <c r="K20"/>
  <c r="K78"/>
  <c r="K79"/>
  <c r="K69"/>
  <c r="K70"/>
  <c r="K71"/>
  <c r="K72"/>
  <c r="K46"/>
  <c r="K47"/>
  <c r="K48"/>
  <c r="K49"/>
  <c r="K50"/>
  <c r="K51"/>
  <c r="K52"/>
  <c r="K43"/>
  <c r="O38"/>
  <c r="F26"/>
  <c r="F75"/>
  <c r="K57"/>
  <c r="K56"/>
  <c r="F49"/>
  <c r="F62"/>
  <c r="H62"/>
  <c r="F32"/>
  <c r="F36"/>
  <c r="F93" l="1"/>
  <c r="J53"/>
  <c r="J54"/>
  <c r="J55"/>
  <c r="J56"/>
  <c r="P56" s="1"/>
  <c r="R56" s="1"/>
  <c r="K53"/>
  <c r="K54"/>
  <c r="K55"/>
  <c r="F98"/>
  <c r="G98"/>
  <c r="H98"/>
  <c r="I98"/>
  <c r="L98"/>
  <c r="M98"/>
  <c r="N98"/>
  <c r="O98"/>
  <c r="G97"/>
  <c r="H97"/>
  <c r="I97"/>
  <c r="L97"/>
  <c r="M97"/>
  <c r="N97"/>
  <c r="O97"/>
  <c r="F97"/>
  <c r="E97" s="1"/>
  <c r="I99"/>
  <c r="K99"/>
  <c r="L99"/>
  <c r="M99"/>
  <c r="N99"/>
  <c r="O99"/>
  <c r="F92"/>
  <c r="O15"/>
  <c r="N15"/>
  <c r="M15"/>
  <c r="L15"/>
  <c r="G15"/>
  <c r="H15"/>
  <c r="I15"/>
  <c r="J30"/>
  <c r="K30"/>
  <c r="J28"/>
  <c r="P28" s="1"/>
  <c r="R28" s="1"/>
  <c r="K28"/>
  <c r="P30" l="1"/>
  <c r="R30" s="1"/>
  <c r="J15"/>
  <c r="J95"/>
  <c r="K95"/>
  <c r="L95"/>
  <c r="M95"/>
  <c r="N95"/>
  <c r="O95"/>
  <c r="G95"/>
  <c r="H95"/>
  <c r="I95"/>
  <c r="F72"/>
  <c r="F71"/>
  <c r="F95" l="1"/>
  <c r="E95" s="1"/>
  <c r="O67"/>
  <c r="N67"/>
  <c r="M67"/>
  <c r="L67"/>
  <c r="G67"/>
  <c r="H67"/>
  <c r="I67"/>
  <c r="F67"/>
  <c r="E72"/>
  <c r="E71"/>
  <c r="E70"/>
  <c r="E69"/>
  <c r="F17"/>
  <c r="F91" l="1"/>
  <c r="P71"/>
  <c r="R71" s="1"/>
  <c r="P69"/>
  <c r="R69" s="1"/>
  <c r="P70"/>
  <c r="R70" s="1"/>
  <c r="P72"/>
  <c r="R72" s="1"/>
  <c r="J32"/>
  <c r="J25"/>
  <c r="K44"/>
  <c r="E59" l="1"/>
  <c r="P59" s="1"/>
  <c r="R59" l="1"/>
  <c r="P124"/>
  <c r="K80" l="1"/>
  <c r="J80"/>
  <c r="E33"/>
  <c r="L42" l="1"/>
  <c r="F39"/>
  <c r="F21"/>
  <c r="J68"/>
  <c r="K68"/>
  <c r="K67" s="1"/>
  <c r="P55" l="1"/>
  <c r="R55" s="1"/>
  <c r="F15"/>
  <c r="J33"/>
  <c r="P33" s="1"/>
  <c r="E57"/>
  <c r="J57"/>
  <c r="P57" l="1"/>
  <c r="R57" s="1"/>
  <c r="J40"/>
  <c r="J38" l="1"/>
  <c r="J24"/>
  <c r="J45"/>
  <c r="J62"/>
  <c r="K62"/>
  <c r="K98"/>
  <c r="J75"/>
  <c r="J50"/>
  <c r="J51"/>
  <c r="J52"/>
  <c r="M91"/>
  <c r="L91"/>
  <c r="I91"/>
  <c r="E91" s="1"/>
  <c r="H91"/>
  <c r="K75"/>
  <c r="G91"/>
  <c r="J67"/>
  <c r="G92"/>
  <c r="H92"/>
  <c r="I92"/>
  <c r="E92" s="1"/>
  <c r="L92"/>
  <c r="M92"/>
  <c r="N92"/>
  <c r="K97"/>
  <c r="J20"/>
  <c r="P20" s="1"/>
  <c r="K16"/>
  <c r="J114"/>
  <c r="J115" s="1"/>
  <c r="F115"/>
  <c r="G115"/>
  <c r="H115"/>
  <c r="I115"/>
  <c r="K115"/>
  <c r="L115"/>
  <c r="M115"/>
  <c r="N115"/>
  <c r="O115"/>
  <c r="E114"/>
  <c r="E115" s="1"/>
  <c r="O96"/>
  <c r="E58"/>
  <c r="P54" l="1"/>
  <c r="R54" s="1"/>
  <c r="O92"/>
  <c r="K92"/>
  <c r="K91"/>
  <c r="P114"/>
  <c r="P115" s="1"/>
  <c r="J39"/>
  <c r="K15" l="1"/>
  <c r="F42"/>
  <c r="F99"/>
  <c r="J46" l="1"/>
  <c r="J47"/>
  <c r="J48"/>
  <c r="J49"/>
  <c r="K45"/>
  <c r="K42" s="1"/>
  <c r="F100"/>
  <c r="N91"/>
  <c r="O91"/>
  <c r="F74"/>
  <c r="F73" s="1"/>
  <c r="G74"/>
  <c r="G73" s="1"/>
  <c r="H74"/>
  <c r="H73" s="1"/>
  <c r="I74"/>
  <c r="I73" s="1"/>
  <c r="J74"/>
  <c r="J73" s="1"/>
  <c r="K74"/>
  <c r="K73" s="1"/>
  <c r="L74"/>
  <c r="L73" s="1"/>
  <c r="M74"/>
  <c r="M73" s="1"/>
  <c r="N74"/>
  <c r="N73" s="1"/>
  <c r="O74"/>
  <c r="O73" s="1"/>
  <c r="H66"/>
  <c r="L66"/>
  <c r="E75"/>
  <c r="E68"/>
  <c r="E67" l="1"/>
  <c r="E66" s="1"/>
  <c r="N66"/>
  <c r="O66"/>
  <c r="G66"/>
  <c r="F66"/>
  <c r="P68"/>
  <c r="P67" s="1"/>
  <c r="P75"/>
  <c r="P74" s="1"/>
  <c r="P73" s="1"/>
  <c r="E74"/>
  <c r="E73" s="1"/>
  <c r="K66"/>
  <c r="J66"/>
  <c r="I66"/>
  <c r="M66"/>
  <c r="R74" l="1"/>
  <c r="R75"/>
  <c r="R68"/>
  <c r="P66"/>
  <c r="R66" s="1"/>
  <c r="R73"/>
  <c r="J58"/>
  <c r="P58" s="1"/>
  <c r="R58" s="1"/>
  <c r="R67" l="1"/>
  <c r="I100"/>
  <c r="G100"/>
  <c r="H100"/>
  <c r="H42"/>
  <c r="I42"/>
  <c r="E65"/>
  <c r="J31"/>
  <c r="P65" l="1"/>
  <c r="R65" s="1"/>
  <c r="J37"/>
  <c r="E34" l="1"/>
  <c r="J29"/>
  <c r="J19" l="1"/>
  <c r="J92" s="1"/>
  <c r="O14" l="1"/>
  <c r="E42"/>
  <c r="H93" l="1"/>
  <c r="I93"/>
  <c r="E93" s="1"/>
  <c r="L93"/>
  <c r="M93"/>
  <c r="N93"/>
  <c r="O93"/>
  <c r="J34"/>
  <c r="J98" s="1"/>
  <c r="J22"/>
  <c r="J36"/>
  <c r="J99" s="1"/>
  <c r="J91"/>
  <c r="E47"/>
  <c r="P47" s="1"/>
  <c r="E32"/>
  <c r="G99"/>
  <c r="H99"/>
  <c r="J44"/>
  <c r="K93"/>
  <c r="I77"/>
  <c r="F77"/>
  <c r="G77"/>
  <c r="H77"/>
  <c r="J77"/>
  <c r="K77"/>
  <c r="L77"/>
  <c r="M77"/>
  <c r="N77"/>
  <c r="O77"/>
  <c r="E78"/>
  <c r="E80"/>
  <c r="P32" l="1"/>
  <c r="R32" s="1"/>
  <c r="P34"/>
  <c r="E77"/>
  <c r="G93"/>
  <c r="G42"/>
  <c r="E39"/>
  <c r="E29"/>
  <c r="P39" l="1"/>
  <c r="R39" s="1"/>
  <c r="P29"/>
  <c r="R29" s="1"/>
  <c r="E100" l="1"/>
  <c r="J100"/>
  <c r="K100"/>
  <c r="L100"/>
  <c r="M100"/>
  <c r="N100"/>
  <c r="O100"/>
  <c r="N14"/>
  <c r="M14"/>
  <c r="K14"/>
  <c r="J14" l="1"/>
  <c r="L14"/>
  <c r="I14"/>
  <c r="E40"/>
  <c r="E17"/>
  <c r="P17" s="1"/>
  <c r="P40" l="1"/>
  <c r="R40" s="1"/>
  <c r="E101"/>
  <c r="E76"/>
  <c r="J27"/>
  <c r="J97" s="1"/>
  <c r="E27"/>
  <c r="P27" l="1"/>
  <c r="R27" s="1"/>
  <c r="H14"/>
  <c r="G14"/>
  <c r="E19"/>
  <c r="R82"/>
  <c r="G96"/>
  <c r="H96"/>
  <c r="I96"/>
  <c r="J96"/>
  <c r="K96"/>
  <c r="L96"/>
  <c r="M96"/>
  <c r="N96"/>
  <c r="F76"/>
  <c r="G76"/>
  <c r="H76"/>
  <c r="I76"/>
  <c r="J76"/>
  <c r="L76"/>
  <c r="M76"/>
  <c r="N76"/>
  <c r="O76"/>
  <c r="K76"/>
  <c r="K41"/>
  <c r="M42"/>
  <c r="M41" s="1"/>
  <c r="N42"/>
  <c r="N41" s="1"/>
  <c r="O42"/>
  <c r="O41" s="1"/>
  <c r="G41"/>
  <c r="H41"/>
  <c r="I41"/>
  <c r="F41"/>
  <c r="E44"/>
  <c r="E45"/>
  <c r="E46"/>
  <c r="E48"/>
  <c r="E49"/>
  <c r="E50"/>
  <c r="E51"/>
  <c r="E52"/>
  <c r="E60"/>
  <c r="E61"/>
  <c r="E62"/>
  <c r="E63"/>
  <c r="E64"/>
  <c r="E43"/>
  <c r="E18"/>
  <c r="E21"/>
  <c r="P21" s="1"/>
  <c r="E22"/>
  <c r="E23"/>
  <c r="E24"/>
  <c r="P24" s="1"/>
  <c r="E25"/>
  <c r="P25" s="1"/>
  <c r="E26"/>
  <c r="E31"/>
  <c r="E35"/>
  <c r="P35" s="1"/>
  <c r="R35" s="1"/>
  <c r="E36"/>
  <c r="P36" s="1"/>
  <c r="E37"/>
  <c r="E38"/>
  <c r="P38" s="1"/>
  <c r="E16"/>
  <c r="P16" s="1"/>
  <c r="E98" l="1"/>
  <c r="P26"/>
  <c r="R26" s="1"/>
  <c r="P53"/>
  <c r="R53" s="1"/>
  <c r="K81"/>
  <c r="O81"/>
  <c r="M81"/>
  <c r="N81"/>
  <c r="G81"/>
  <c r="I81"/>
  <c r="H81"/>
  <c r="P37"/>
  <c r="P99" s="1"/>
  <c r="P31"/>
  <c r="P98" s="1"/>
  <c r="J42"/>
  <c r="R25"/>
  <c r="R36"/>
  <c r="P22"/>
  <c r="R22" s="1"/>
  <c r="E41"/>
  <c r="R38"/>
  <c r="P23"/>
  <c r="R23" s="1"/>
  <c r="P18"/>
  <c r="L41"/>
  <c r="L81" s="1"/>
  <c r="R24"/>
  <c r="R21"/>
  <c r="P19"/>
  <c r="R19" s="1"/>
  <c r="R16"/>
  <c r="J93"/>
  <c r="P97" l="1"/>
  <c r="R31"/>
  <c r="R98"/>
  <c r="P92"/>
  <c r="R37"/>
  <c r="J41"/>
  <c r="J81" s="1"/>
  <c r="J135" s="1"/>
  <c r="P42"/>
  <c r="R42" s="1"/>
  <c r="F14"/>
  <c r="F81" s="1"/>
  <c r="E15"/>
  <c r="P15" s="1"/>
  <c r="R18"/>
  <c r="F101"/>
  <c r="G101"/>
  <c r="H101"/>
  <c r="I101"/>
  <c r="J101"/>
  <c r="K101"/>
  <c r="L101"/>
  <c r="M101"/>
  <c r="N101"/>
  <c r="O101"/>
  <c r="F96"/>
  <c r="E96" s="1"/>
  <c r="E99"/>
  <c r="G94"/>
  <c r="H94"/>
  <c r="I94"/>
  <c r="J94"/>
  <c r="K94"/>
  <c r="L94"/>
  <c r="M94"/>
  <c r="N94"/>
  <c r="O94"/>
  <c r="F94"/>
  <c r="K103" l="1"/>
  <c r="K116" s="1"/>
  <c r="L103"/>
  <c r="L116" s="1"/>
  <c r="E94"/>
  <c r="J103"/>
  <c r="J116" s="1"/>
  <c r="I103"/>
  <c r="I116" s="1"/>
  <c r="O103"/>
  <c r="O116" s="1"/>
  <c r="G103"/>
  <c r="G116" s="1"/>
  <c r="N103"/>
  <c r="N116" s="1"/>
  <c r="R15"/>
  <c r="E14"/>
  <c r="E81" s="1"/>
  <c r="E135" s="1"/>
  <c r="H103"/>
  <c r="H116" s="1"/>
  <c r="F103"/>
  <c r="F116" s="1"/>
  <c r="R99"/>
  <c r="M103"/>
  <c r="M116" s="1"/>
  <c r="P14" l="1"/>
  <c r="E103"/>
  <c r="E116" s="1"/>
  <c r="P80"/>
  <c r="P100" s="1"/>
  <c r="P79"/>
  <c r="P78"/>
  <c r="P64"/>
  <c r="P96" s="1"/>
  <c r="P63"/>
  <c r="R63" s="1"/>
  <c r="P62"/>
  <c r="R62" s="1"/>
  <c r="P61"/>
  <c r="R61" s="1"/>
  <c r="P60"/>
  <c r="P52"/>
  <c r="P51"/>
  <c r="R51" s="1"/>
  <c r="P50"/>
  <c r="R50" s="1"/>
  <c r="P49"/>
  <c r="R49" s="1"/>
  <c r="P48"/>
  <c r="R48" s="1"/>
  <c r="P46"/>
  <c r="R46" s="1"/>
  <c r="P45"/>
  <c r="R45" s="1"/>
  <c r="P44"/>
  <c r="P43"/>
  <c r="P41"/>
  <c r="R41" s="1"/>
  <c r="R60" l="1"/>
  <c r="P95"/>
  <c r="P93"/>
  <c r="P107"/>
  <c r="P91"/>
  <c r="R52"/>
  <c r="R96"/>
  <c r="R64"/>
  <c r="P94"/>
  <c r="P77"/>
  <c r="R78"/>
  <c r="R43"/>
  <c r="P101"/>
  <c r="R79"/>
  <c r="R80"/>
  <c r="R44"/>
  <c r="R97"/>
  <c r="R92"/>
  <c r="R91" l="1"/>
  <c r="R93"/>
  <c r="R95"/>
  <c r="R94"/>
  <c r="P103"/>
  <c r="P116" s="1"/>
  <c r="P76"/>
  <c r="P81" s="1"/>
  <c r="R77"/>
  <c r="N105"/>
  <c r="M105"/>
  <c r="H105"/>
  <c r="G105"/>
  <c r="O105"/>
  <c r="J105"/>
  <c r="F105"/>
  <c r="I105"/>
  <c r="L105"/>
  <c r="K105"/>
  <c r="Q91" l="1"/>
  <c r="Q100"/>
  <c r="Q99"/>
  <c r="R76"/>
  <c r="E105"/>
  <c r="Q95"/>
  <c r="Q101"/>
  <c r="R100"/>
  <c r="Q98"/>
  <c r="Q97"/>
  <c r="Q92"/>
  <c r="Q111"/>
  <c r="Q93"/>
  <c r="Q94"/>
  <c r="Q96"/>
  <c r="P105" l="1"/>
  <c r="R81"/>
  <c r="R103"/>
</calcChain>
</file>

<file path=xl/sharedStrings.xml><?xml version="1.0" encoding="utf-8"?>
<sst xmlns="http://schemas.openxmlformats.org/spreadsheetml/2006/main" count="286" uniqueCount="229">
  <si>
    <t>РОЗПОДІЛ</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</si>
  <si>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</si>
  <si>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</si>
  <si>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</si>
  <si>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</si>
  <si>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</si>
  <si>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</si>
  <si>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</si>
  <si>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</si>
  <si>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</si>
  <si>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</si>
  <si>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</si>
  <si>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</si>
  <si>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</si>
  <si>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</si>
  <si>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</si>
  <si>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</si>
  <si>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Галицинівська сільська рада</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</si>
  <si>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</si>
  <si>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</si>
  <si>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</si>
  <si>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</si>
  <si>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</si>
  <si>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0112111</t>
  </si>
  <si>
    <t>0726</t>
  </si>
  <si>
    <t>2111</t>
  </si>
  <si>
    <t>Первинна медична допомога населенню, що надається центрами первинної медичної (медико-санітарної) допомоги</t>
  </si>
  <si>
    <t>0112152</t>
  </si>
  <si>
    <t>0763</t>
  </si>
  <si>
    <t>2152</t>
  </si>
  <si>
    <t>Інші програми та заходи у сфері охорони здоров`я</t>
  </si>
  <si>
    <t>1030</t>
  </si>
  <si>
    <t>3191</t>
  </si>
  <si>
    <t>Інші видатки на соціальний захист ветеранів війни та праці</t>
  </si>
  <si>
    <t>1090</t>
  </si>
  <si>
    <t>3242</t>
  </si>
  <si>
    <t>Інші заходи у сфері соціального захисту і соціального забезпечення</t>
  </si>
  <si>
    <t>0114030</t>
  </si>
  <si>
    <t>0824</t>
  </si>
  <si>
    <t>4030</t>
  </si>
  <si>
    <t>Забезпечення діяльності бібліотек</t>
  </si>
  <si>
    <t>0114082</t>
  </si>
  <si>
    <t>0829</t>
  </si>
  <si>
    <t>4082</t>
  </si>
  <si>
    <t>Інші заходи в галузі культури і мистецтва</t>
  </si>
  <si>
    <t>0116013</t>
  </si>
  <si>
    <t>0620</t>
  </si>
  <si>
    <t>6013</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</si>
  <si>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</si>
  <si>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</si>
  <si>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</si>
  <si>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</si>
  <si>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</si>
  <si>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</si>
  <si>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</si>
  <si>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0117370</t>
  </si>
  <si>
    <t>0490</t>
  </si>
  <si>
    <t>7370</t>
  </si>
  <si>
    <t>Реалізація інших заходів щодо соціально-економічного розвитку територій</t>
  </si>
  <si>
    <t>0117680</t>
  </si>
  <si>
    <t>7680</t>
  </si>
  <si>
    <t>Членські внески до асоціацій органів місцевого самоврядування</t>
  </si>
  <si>
    <t>0118110</t>
  </si>
  <si>
    <t>0320</t>
  </si>
  <si>
    <t>8110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</si>
  <si>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</si>
  <si>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</si>
  <si>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</si>
  <si>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</si>
  <si>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0118340</t>
  </si>
  <si>
    <t>0540</t>
  </si>
  <si>
    <t>8340</t>
  </si>
  <si>
    <t>Природоохоронні заходи за рахунок цільових фондів</t>
  </si>
  <si>
    <t>0600000</t>
  </si>
  <si>
    <t>Відділ освіти, культури, молоді та спорту Галицинівської сільської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</si>
  <si>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</si>
  <si>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</si>
  <si>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</si>
  <si>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</si>
  <si>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</si>
  <si>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</si>
  <si>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1010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</si>
  <si>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</si>
  <si>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</si>
  <si>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</si>
  <si>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</si>
  <si>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</si>
  <si>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</si>
  <si>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</si>
  <si>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</si>
  <si>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</si>
  <si>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</si>
  <si>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1070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</si>
  <si>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</si>
  <si>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</si>
  <si>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</si>
  <si>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</si>
  <si>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</si>
  <si>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</si>
  <si>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</si>
  <si>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</si>
  <si>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</si>
  <si>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</si>
  <si>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</si>
  <si>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</si>
  <si>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</si>
  <si>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</si>
  <si>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0613133</t>
  </si>
  <si>
    <t>1040</t>
  </si>
  <si>
    <t>3133</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</si>
  <si>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</si>
  <si>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</si>
  <si>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</si>
  <si>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0614060</t>
  </si>
  <si>
    <t>0828</t>
  </si>
  <si>
    <t>4060</t>
  </si>
  <si>
    <t>Забезпечення діяльності палаців i будинків культури, клубів, центрів дозвілля та iнших клубних закладів</t>
  </si>
  <si>
    <t>0614082</t>
  </si>
  <si>
    <t>0615061</t>
  </si>
  <si>
    <t>0810</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</si>
  <si>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</si>
  <si>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</si>
  <si>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3700000</t>
  </si>
  <si>
    <t>Фінансовий відділ Галицинівської сільської ради</t>
  </si>
  <si>
    <t>3710000</t>
  </si>
  <si>
    <t>3710160</t>
  </si>
  <si>
    <t>3718710</t>
  </si>
  <si>
    <t>0133</t>
  </si>
  <si>
    <t>8710</t>
  </si>
  <si>
    <t>Резервний фонд місцевого бюджету</t>
  </si>
  <si>
    <t>3719770</t>
  </si>
  <si>
    <t>0180</t>
  </si>
  <si>
    <t>9770</t>
  </si>
  <si>
    <t>Інші субвенції з місцевого бюджету</t>
  </si>
  <si>
    <t>X</t>
  </si>
  <si>
    <t>УСЬОГО</t>
  </si>
  <si>
    <t>1451200000</t>
  </si>
  <si>
    <t>(код бюджету)</t>
  </si>
  <si>
    <t>0100</t>
  </si>
  <si>
    <t>державне управління</t>
  </si>
  <si>
    <t>охорона здоров"я</t>
  </si>
  <si>
    <t>освіта</t>
  </si>
  <si>
    <t>культура</t>
  </si>
  <si>
    <t>соц.захист</t>
  </si>
  <si>
    <t>ЖКГ</t>
  </si>
  <si>
    <t>Інші</t>
  </si>
  <si>
    <t>Трансферти</t>
  </si>
  <si>
    <t>резервний фонд</t>
  </si>
  <si>
    <t>Фізкультура і спорт</t>
  </si>
  <si>
    <t>Апарат (секретаріат) місцевої ради (Верховної Ради Автономної Республіки Крим, обласних, Київської та Севастопольської міських рад, районних рад і рад міст республіканського та районного значення Автономної Республіки Крим, міських, селищних, сільських рад, районних рад у містах)</t>
  </si>
  <si>
    <t>0611152</t>
  </si>
  <si>
    <t>1152</t>
  </si>
  <si>
    <t xml:space="preserve"> Забезпечення діяльності інклюзивно-ресурсних центрів за рахунок субвенції з місцевого бюджету на здійснення переданих видатків у сфері освіти за рахунок коштів освітньої субвенції</t>
  </si>
  <si>
    <t>0113050</t>
  </si>
  <si>
    <t>3050</t>
  </si>
  <si>
    <t>Пільгове медичне обслуговування осіб, які постраждали внаслідок Чорнобильської катастрофи</t>
  </si>
  <si>
    <t>3090</t>
  </si>
  <si>
    <t>Видатки на поховання учасників бойових дій та осіб з інвалідністю внаслідок війни</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</si>
  <si>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</si>
  <si>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</si>
  <si>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0116071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</si>
  <si>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</si>
  <si>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</si>
  <si>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0110180</t>
  </si>
  <si>
    <t>Інша діяльність у сфері державного управління</t>
  </si>
  <si>
    <t>0119800</t>
  </si>
  <si>
    <t>9800</t>
  </si>
  <si>
    <t>Субвенція з місцевого бюджету державному бюджету на виконання програм соціально-економічного розвитку регіонів</t>
  </si>
  <si>
    <t>бюджет</t>
  </si>
  <si>
    <t>доходи бюджет</t>
  </si>
  <si>
    <t>джерела</t>
  </si>
  <si>
    <t>0117130</t>
  </si>
  <si>
    <t>0421</t>
  </si>
  <si>
    <t>Здійснення заходів із землеустрою</t>
  </si>
  <si>
    <t>0118500</t>
  </si>
  <si>
    <t>Нерозподілені трансферти з державного бюджету</t>
  </si>
  <si>
    <t>0117611</t>
  </si>
  <si>
    <t>Забезпечення нагальних потреб функціонування держави в умовах воєнного стану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</si>
  <si>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</si>
  <si>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</si>
  <si>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0117670</t>
  </si>
  <si>
    <t>7670</t>
  </si>
  <si>
    <t>Внески до статутного капіталу суб`єктів господарювання</t>
  </si>
  <si>
    <t>0619770</t>
  </si>
  <si>
    <t>до рішення  Галицинівської сільської  ради</t>
  </si>
  <si>
    <t>Додаток 3</t>
  </si>
  <si>
    <t>0810160</t>
  </si>
  <si>
    <t>0800000</t>
  </si>
  <si>
    <t>0810000</t>
  </si>
  <si>
    <t>Відділ соціального захисту Галицинівської сільської ради</t>
  </si>
  <si>
    <t>0900000</t>
  </si>
  <si>
    <t>0910000</t>
  </si>
  <si>
    <t>0910160</t>
  </si>
  <si>
    <t>Служба у справах дітей  Галицинівської сільської ради</t>
  </si>
  <si>
    <t>Забезпечення молодіжними центрами соціального становлення та розвитку молоді та інші заходи у сфері молодіжної політики</t>
  </si>
  <si>
    <t>0611200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</si>
  <si>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</si>
  <si>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</si>
  <si>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 xml:space="preserve">Здійснення доплат педагогічним працівникам закладів загальної середньої освіти за рахунок субвенції з державного бюджету місцевим бюджетам </t>
  </si>
  <si>
    <t>зміни січень</t>
  </si>
  <si>
    <t>зі змінами</t>
  </si>
  <si>
    <t>перевірка</t>
  </si>
  <si>
    <t>0813242</t>
  </si>
  <si>
    <t>0117640</t>
  </si>
  <si>
    <t>0470</t>
  </si>
  <si>
    <t>Заходи з енергозбереження</t>
  </si>
  <si>
    <t>0611300</t>
  </si>
  <si>
    <t>0611279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</si>
  <si>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</si>
  <si>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</si>
  <si>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</si>
  <si>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</si>
  <si>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0813090</t>
  </si>
  <si>
    <t>0813171</t>
  </si>
  <si>
    <t>0813191</t>
  </si>
  <si>
    <t>видатків  сільського бюджету  на 2026 рік</t>
  </si>
  <si>
    <t>0117330</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</si>
  <si>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</si>
  <si>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0112170</t>
  </si>
  <si>
    <t>0116091</t>
  </si>
  <si>
    <t>Підготовка та реалізація публічних інвестиційних проектів / програм публічних інвестицій за рахунок коштів місцевого бюджету в галузі житлово-комунального господарства</t>
  </si>
  <si>
    <t>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t>
  </si>
  <si>
    <t>Сільський голова</t>
  </si>
  <si>
    <t>Іван НАЗАР</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</si>
  <si>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</si>
  <si>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0611183</t>
  </si>
  <si>
    <t>1183</t>
  </si>
  <si>
    <t>Підготовка та реалізація публічних інвестиційних проектів / програм публічних інвестицій за рахунок коштів місцевого бюджету в галузі освіти</t>
  </si>
  <si>
    <t>від  19 грудня 2025 року     №  10</t>
  </si>
</sst>
</file>

<file path=xl/styles.xml><?xml version="1.0" encoding="utf-8"?>
<styleSheet xmlns="http://schemas.openxmlformats.org/spreadsheetml/2006/main">
  <numFmts count="2">
    <numFmt numFmtId="164" formatCode="0.0"/>
    <numFmt numFmtId="179" formatCode="#,##0.00_ ;[Red]\-#,##0.00\ "/>
  </numFmts>
  <fonts count="11">
    <font>
      <sz val="10"/>
      <color theme="1"/>
      <name val="Calibri"/>
      <family val="2"/>
      <charset val="1"/>
      <scheme val="minor"/>
    </font>
    <font>
      <sz val="10"/>
      <color theme="1"/>
      <name val="Times New Roman"/>
      <family val="1"/>
      <charset val="204"/>
    </font>
    <font>
      <sz val="8"/>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sz val="10"/>
      <color theme="1"/>
      <name val="Calibri"/>
      <family val="2"/>
      <charset val="204"/>
      <scheme val="minor"/>
    </font>
    <font>
      <b/>
      <sz val="11"/>
      <color theme="1"/>
      <name val="Times New Roman"/>
      <family val="1"/>
      <charset val="204"/>
    </font>
    <font>
      <b/>
      <sz val="14"/>
      <color theme="1"/>
      <name val="Times New Roman"/>
      <family val="1"/>
      <charset val="204"/>
    </font>
    <font>
      <sz val="14"/>
      <color theme="1"/>
      <name val="Times New Roman"/>
      <family val="1"/>
      <charset val="204"/>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57">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right"/>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3" fillId="0" borderId="2" xfId="0" applyFont="1" applyBorder="1"/>
    <xf numFmtId="4" fontId="3" fillId="0" borderId="2" xfId="0" applyNumberFormat="1" applyFont="1" applyBorder="1"/>
    <xf numFmtId="4" fontId="1" fillId="0" borderId="0" xfId="0" applyNumberFormat="1" applyFont="1"/>
    <xf numFmtId="2" fontId="3" fillId="0" borderId="2" xfId="0" applyNumberFormat="1" applyFont="1" applyBorder="1"/>
    <xf numFmtId="2" fontId="1" fillId="0" borderId="0" xfId="0" applyNumberFormat="1" applyFont="1"/>
    <xf numFmtId="4" fontId="4" fillId="3" borderId="2" xfId="0" applyNumberFormat="1" applyFont="1" applyFill="1" applyBorder="1" applyAlignment="1">
      <alignment vertical="center" wrapText="1"/>
    </xf>
    <xf numFmtId="0" fontId="5" fillId="0" borderId="2" xfId="0" quotePrefix="1" applyFont="1" applyBorder="1" applyAlignment="1">
      <alignment horizontal="center"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2" xfId="0" quotePrefix="1" applyNumberFormat="1" applyFont="1" applyBorder="1" applyAlignment="1">
      <alignment vertical="center" wrapText="1"/>
    </xf>
    <xf numFmtId="4" fontId="5" fillId="2" borderId="2" xfId="0" applyNumberFormat="1" applyFont="1" applyFill="1" applyBorder="1" applyAlignment="1">
      <alignment vertical="center" wrapText="1"/>
    </xf>
    <xf numFmtId="0" fontId="5" fillId="2" borderId="2" xfId="0" applyFont="1" applyFill="1" applyBorder="1" applyAlignment="1">
      <alignment horizontal="center" vertical="center" wrapText="1"/>
    </xf>
    <xf numFmtId="0" fontId="5" fillId="2" borderId="2" xfId="0" quotePrefix="1"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4" fontId="5" fillId="2" borderId="2" xfId="0" quotePrefix="1" applyNumberFormat="1" applyFont="1" applyFill="1" applyBorder="1" applyAlignment="1">
      <alignment vertical="center" wrapText="1"/>
    </xf>
    <xf numFmtId="0" fontId="4" fillId="0" borderId="0" xfId="0" applyFont="1"/>
    <xf numFmtId="0" fontId="1" fillId="0" borderId="0" xfId="0" applyFont="1"/>
    <xf numFmtId="4" fontId="1" fillId="0" borderId="0" xfId="0" applyNumberFormat="1" applyFont="1"/>
    <xf numFmtId="4" fontId="3" fillId="0" borderId="2" xfId="0" applyNumberFormat="1" applyFont="1" applyBorder="1"/>
    <xf numFmtId="4" fontId="8" fillId="2" borderId="2" xfId="0" applyNumberFormat="1" applyFont="1" applyFill="1" applyBorder="1" applyAlignment="1">
      <alignment vertical="center" wrapText="1"/>
    </xf>
    <xf numFmtId="0" fontId="3" fillId="0" borderId="0" xfId="0" applyFont="1"/>
    <xf numFmtId="0" fontId="10" fillId="0" borderId="0" xfId="0" applyFont="1"/>
    <xf numFmtId="0" fontId="3" fillId="0" borderId="0" xfId="0" applyFont="1" applyBorder="1"/>
    <xf numFmtId="4" fontId="8" fillId="2" borderId="0" xfId="0" applyNumberFormat="1" applyFont="1" applyFill="1" applyBorder="1" applyAlignment="1">
      <alignment vertical="center" wrapText="1"/>
    </xf>
    <xf numFmtId="0" fontId="3" fillId="0" borderId="2" xfId="0" applyFont="1" applyBorder="1" applyAlignment="1">
      <alignment horizontal="right"/>
    </xf>
    <xf numFmtId="0" fontId="4" fillId="3" borderId="2" xfId="0" quotePrefix="1" applyFont="1" applyFill="1" applyBorder="1" applyAlignment="1">
      <alignment horizontal="center" vertical="center" wrapText="1"/>
    </xf>
    <xf numFmtId="4" fontId="4" fillId="3" borderId="2" xfId="0" quotePrefix="1" applyNumberFormat="1" applyFont="1" applyFill="1" applyBorder="1" applyAlignment="1">
      <alignment horizontal="center" vertical="center" wrapText="1"/>
    </xf>
    <xf numFmtId="4" fontId="4" fillId="3" borderId="2" xfId="0" quotePrefix="1" applyNumberFormat="1" applyFont="1" applyFill="1" applyBorder="1" applyAlignment="1">
      <alignment vertical="center" wrapText="1"/>
    </xf>
    <xf numFmtId="0" fontId="1" fillId="3" borderId="0" xfId="0" applyFont="1" applyFill="1"/>
    <xf numFmtId="4" fontId="1" fillId="3" borderId="0" xfId="0" applyNumberFormat="1" applyFont="1" applyFill="1"/>
    <xf numFmtId="49" fontId="6" fillId="3" borderId="2" xfId="0" applyNumberFormat="1" applyFont="1" applyFill="1" applyBorder="1" applyAlignment="1">
      <alignment horizontal="center" vertical="center" wrapText="1"/>
    </xf>
    <xf numFmtId="0" fontId="6" fillId="3" borderId="2" xfId="0" quotePrefix="1" applyFont="1" applyFill="1" applyBorder="1" applyAlignment="1">
      <alignment horizontal="center" vertical="center" wrapText="1"/>
    </xf>
    <xf numFmtId="4" fontId="6" fillId="3" borderId="2" xfId="0" quotePrefix="1" applyNumberFormat="1" applyFont="1" applyFill="1" applyBorder="1" applyAlignment="1">
      <alignment vertical="center" wrapText="1"/>
    </xf>
    <xf numFmtId="49" fontId="4" fillId="3" borderId="2" xfId="0" quotePrefix="1" applyNumberFormat="1" applyFont="1" applyFill="1" applyBorder="1" applyAlignment="1">
      <alignment horizontal="center" vertical="center" wrapText="1"/>
    </xf>
    <xf numFmtId="0" fontId="5" fillId="3" borderId="2" xfId="0" quotePrefix="1" applyFont="1" applyFill="1" applyBorder="1" applyAlignment="1">
      <alignment horizontal="center" vertical="center" wrapText="1"/>
    </xf>
    <xf numFmtId="0" fontId="5" fillId="3" borderId="2" xfId="0" applyFont="1" applyFill="1" applyBorder="1" applyAlignment="1">
      <alignment horizontal="center" vertical="center" wrapText="1"/>
    </xf>
    <xf numFmtId="4" fontId="5" fillId="3" borderId="2" xfId="0" applyNumberFormat="1" applyFont="1" applyFill="1" applyBorder="1" applyAlignment="1">
      <alignment horizontal="center" vertical="center" wrapText="1"/>
    </xf>
    <xf numFmtId="4" fontId="5" fillId="3" borderId="2" xfId="0" quotePrefix="1" applyNumberFormat="1" applyFont="1" applyFill="1" applyBorder="1" applyAlignment="1">
      <alignment vertical="center" wrapText="1"/>
    </xf>
    <xf numFmtId="4" fontId="5" fillId="3" borderId="2" xfId="0" applyNumberFormat="1" applyFont="1" applyFill="1" applyBorder="1" applyAlignment="1">
      <alignment vertical="center" wrapText="1"/>
    </xf>
    <xf numFmtId="49" fontId="4" fillId="3" borderId="2" xfId="0" applyNumberFormat="1" applyFont="1" applyFill="1" applyBorder="1" applyAlignment="1">
      <alignment horizontal="center" vertical="center" wrapText="1"/>
    </xf>
    <xf numFmtId="49" fontId="5" fillId="3" borderId="2" xfId="0" quotePrefix="1" applyNumberFormat="1" applyFont="1" applyFill="1" applyBorder="1" applyAlignment="1">
      <alignment horizontal="center" vertical="center" wrapText="1"/>
    </xf>
    <xf numFmtId="164" fontId="1" fillId="0" borderId="0" xfId="0" applyNumberFormat="1" applyFont="1"/>
    <xf numFmtId="0" fontId="1" fillId="0" borderId="2" xfId="0" applyFont="1" applyBorder="1" applyAlignment="1">
      <alignment horizontal="center" vertical="center" wrapText="1"/>
    </xf>
    <xf numFmtId="0" fontId="9" fillId="0" borderId="0" xfId="0" applyFont="1" applyAlignment="1">
      <alignment horizontal="center"/>
    </xf>
    <xf numFmtId="0" fontId="10" fillId="0" borderId="0" xfId="0" applyFont="1" applyAlignment="1">
      <alignment horizontal="center"/>
    </xf>
    <xf numFmtId="0" fontId="2"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5" fillId="0" borderId="1" xfId="0" quotePrefix="1" applyFont="1" applyBorder="1" applyAlignment="1">
      <alignment horizontal="center"/>
    </xf>
    <xf numFmtId="0" fontId="2" fillId="0" borderId="1" xfId="0" applyFont="1" applyBorder="1" applyAlignment="1">
      <alignment horizontal="center"/>
    </xf>
    <xf numFmtId="0" fontId="10" fillId="0" borderId="0" xfId="0" applyFont="1" applyAlignment="1">
      <alignment horizontal="left"/>
    </xf>
    <xf numFmtId="179" fontId="4" fillId="3" borderId="2" xfId="0" applyNumberFormat="1" applyFont="1" applyFill="1" applyBorder="1" applyAlignment="1">
      <alignment vertical="center" wrapText="1"/>
    </xf>
  </cellXfs>
  <cellStyles count="2">
    <cellStyle name="Обычный" xfId="0" builtinId="0"/>
    <cellStyle name="Обычный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135"/>
  <sheetViews>
    <sheetView tabSelected="1" view="pageBreakPreview" topLeftCell="A72" zoomScale="75" zoomScaleSheetLayoutView="75" workbookViewId="0">
      <selection activeCell="A83" sqref="A83:XFD83"/>
    </sheetView>
  </sheetViews>
  <sheetFormatPr defaultRowHeight="12.75"/>
  <cols>
    <col min="1" max="3" width="12" style="1" customWidth="1"/>
    <col min="4" max="4" width="40.7109375" style="1" customWidth="1"/>
    <col min="5" max="5" width="19.28515625" style="1" customWidth="1"/>
    <col min="6" max="6" width="16.85546875" style="1" customWidth="1"/>
    <col min="7" max="7" width="17.7109375" style="1" customWidth="1"/>
    <col min="8" max="8" width="14.85546875" style="1" customWidth="1"/>
    <col min="9" max="9" width="16" style="1" customWidth="1"/>
    <col min="10" max="10" width="15.5703125" style="1" customWidth="1"/>
    <col min="11" max="11" width="15" style="1" customWidth="1"/>
    <col min="12" max="14" width="13.7109375" style="1" customWidth="1"/>
    <col min="15" max="15" width="15.5703125" style="1" customWidth="1"/>
    <col min="16" max="16" width="16.5703125" style="1" customWidth="1"/>
    <col min="17" max="17" width="9.140625" style="1"/>
    <col min="18" max="18" width="12.28515625" style="1" customWidth="1"/>
    <col min="19" max="19" width="13.42578125" style="1" bestFit="1" customWidth="1"/>
    <col min="20" max="22" width="9.140625" style="1"/>
    <col min="23" max="23" width="11.42578125" style="1" bestFit="1" customWidth="1"/>
    <col min="24" max="16384" width="9.140625" style="1"/>
  </cols>
  <sheetData>
    <row r="1" spans="1:20" ht="15">
      <c r="M1" s="26" t="s">
        <v>185</v>
      </c>
    </row>
    <row r="2" spans="1:20" ht="15">
      <c r="M2" s="26" t="s">
        <v>184</v>
      </c>
    </row>
    <row r="3" spans="1:20" ht="15">
      <c r="M3" s="26" t="s">
        <v>228</v>
      </c>
      <c r="O3" s="26"/>
    </row>
    <row r="4" spans="1:20" s="21" customFormat="1" ht="15.75"/>
    <row r="5" spans="1:20" s="21" customFormat="1" ht="18.75">
      <c r="A5" s="49" t="s">
        <v>0</v>
      </c>
      <c r="B5" s="50"/>
      <c r="C5" s="50"/>
      <c r="D5" s="50"/>
      <c r="E5" s="50"/>
      <c r="F5" s="50"/>
      <c r="G5" s="50"/>
      <c r="H5" s="50"/>
      <c r="I5" s="50"/>
      <c r="J5" s="50"/>
      <c r="K5" s="50"/>
      <c r="L5" s="50"/>
      <c r="M5" s="50"/>
      <c r="N5" s="50"/>
      <c r="O5" s="50"/>
      <c r="P5" s="50"/>
    </row>
    <row r="6" spans="1:20" s="21" customFormat="1" ht="18.75">
      <c r="A6" s="49" t="s">
        <v>215</v>
      </c>
      <c r="B6" s="50"/>
      <c r="C6" s="50"/>
      <c r="D6" s="50"/>
      <c r="E6" s="50"/>
      <c r="F6" s="50"/>
      <c r="G6" s="50"/>
      <c r="H6" s="50"/>
      <c r="I6" s="50"/>
      <c r="J6" s="50"/>
      <c r="K6" s="50"/>
      <c r="L6" s="50"/>
      <c r="M6" s="50"/>
      <c r="N6" s="50"/>
      <c r="O6" s="50"/>
      <c r="P6" s="50"/>
    </row>
    <row r="7" spans="1:20" ht="15.75">
      <c r="A7" s="53" t="s">
        <v>136</v>
      </c>
      <c r="B7" s="53"/>
      <c r="C7" s="2"/>
      <c r="D7" s="2"/>
      <c r="E7" s="2"/>
      <c r="F7" s="2"/>
      <c r="G7" s="2"/>
      <c r="H7" s="2"/>
      <c r="I7" s="2"/>
      <c r="J7" s="2"/>
      <c r="K7" s="2"/>
      <c r="L7" s="2"/>
      <c r="M7" s="2"/>
      <c r="N7" s="2"/>
      <c r="O7" s="2"/>
      <c r="P7" s="2"/>
    </row>
    <row r="8" spans="1:20">
      <c r="A8" s="54" t="s">
        <v>137</v>
      </c>
      <c r="B8" s="54"/>
      <c r="P8" s="3" t="s">
        <v>1</v>
      </c>
    </row>
    <row r="9" spans="1:20">
      <c r="A9" s="51" t="s">
        <v>2</v>
      </c>
      <c r="B9" s="51" t="s">
        <v>3</v>
      </c>
      <c r="C9" s="51" t="s">
        <v>4</v>
      </c>
      <c r="D9" s="48" t="s">
        <v>5</v>
      </c>
      <c r="E9" s="48" t="s">
        <v>6</v>
      </c>
      <c r="F9" s="48"/>
      <c r="G9" s="48"/>
      <c r="H9" s="48"/>
      <c r="I9" s="48"/>
      <c r="J9" s="48" t="s">
        <v>13</v>
      </c>
      <c r="K9" s="48"/>
      <c r="L9" s="48"/>
      <c r="M9" s="48"/>
      <c r="N9" s="48"/>
      <c r="O9" s="48"/>
      <c r="P9" s="52" t="s">
        <v>15</v>
      </c>
    </row>
    <row r="10" spans="1:20">
      <c r="A10" s="48"/>
      <c r="B10" s="48"/>
      <c r="C10" s="48"/>
      <c r="D10" s="48"/>
      <c r="E10" s="52" t="s">
        <v>7</v>
      </c>
      <c r="F10" s="48" t="s">
        <v>8</v>
      </c>
      <c r="G10" s="48" t="s">
        <v>9</v>
      </c>
      <c r="H10" s="48"/>
      <c r="I10" s="48" t="s">
        <v>12</v>
      </c>
      <c r="J10" s="52" t="s">
        <v>7</v>
      </c>
      <c r="K10" s="48" t="s">
        <v>14</v>
      </c>
      <c r="L10" s="48" t="s">
        <v>8</v>
      </c>
      <c r="M10" s="48" t="s">
        <v>9</v>
      </c>
      <c r="N10" s="48"/>
      <c r="O10" s="48" t="s">
        <v>12</v>
      </c>
      <c r="P10" s="48"/>
    </row>
    <row r="11" spans="1:20">
      <c r="A11" s="48"/>
      <c r="B11" s="48"/>
      <c r="C11" s="48"/>
      <c r="D11" s="48"/>
      <c r="E11" s="48"/>
      <c r="F11" s="48"/>
      <c r="G11" s="48" t="s">
        <v>10</v>
      </c>
      <c r="H11" s="48" t="s">
        <v>11</v>
      </c>
      <c r="I11" s="48"/>
      <c r="J11" s="48"/>
      <c r="K11" s="48"/>
      <c r="L11" s="48"/>
      <c r="M11" s="48" t="s">
        <v>10</v>
      </c>
      <c r="N11" s="48" t="s">
        <v>11</v>
      </c>
      <c r="O11" s="48"/>
      <c r="P11" s="48"/>
    </row>
    <row r="12" spans="1:20" ht="44.25" customHeight="1">
      <c r="A12" s="48"/>
      <c r="B12" s="48"/>
      <c r="C12" s="48"/>
      <c r="D12" s="48"/>
      <c r="E12" s="48"/>
      <c r="F12" s="48"/>
      <c r="G12" s="48"/>
      <c r="H12" s="48"/>
      <c r="I12" s="48"/>
      <c r="J12" s="48"/>
      <c r="K12" s="48"/>
      <c r="L12" s="48"/>
      <c r="M12" s="48"/>
      <c r="N12" s="48"/>
      <c r="O12" s="48"/>
      <c r="P12" s="48"/>
    </row>
    <row r="13" spans="1:20">
      <c r="A13" s="4">
        <v>1</v>
      </c>
      <c r="B13" s="4">
        <v>2</v>
      </c>
      <c r="C13" s="4">
        <v>3</v>
      </c>
      <c r="D13" s="4">
        <v>4</v>
      </c>
      <c r="E13" s="5">
        <v>5</v>
      </c>
      <c r="F13" s="4">
        <v>6</v>
      </c>
      <c r="G13" s="4">
        <v>7</v>
      </c>
      <c r="H13" s="4">
        <v>8</v>
      </c>
      <c r="I13" s="4">
        <v>9</v>
      </c>
      <c r="J13" s="5">
        <v>10</v>
      </c>
      <c r="K13" s="4">
        <v>11</v>
      </c>
      <c r="L13" s="4">
        <v>12</v>
      </c>
      <c r="M13" s="4">
        <v>13</v>
      </c>
      <c r="N13" s="4">
        <v>14</v>
      </c>
      <c r="O13" s="4">
        <v>15</v>
      </c>
      <c r="P13" s="5">
        <v>16</v>
      </c>
    </row>
    <row r="14" spans="1:20" ht="24.75" customHeight="1">
      <c r="A14" s="12" t="s">
        <v>16</v>
      </c>
      <c r="B14" s="13"/>
      <c r="C14" s="14"/>
      <c r="D14" s="15" t="s">
        <v>17</v>
      </c>
      <c r="E14" s="16">
        <f>E15</f>
        <v>69600000</v>
      </c>
      <c r="F14" s="16">
        <f t="shared" ref="F14:N14" si="0">F15</f>
        <v>66300000</v>
      </c>
      <c r="G14" s="16">
        <f t="shared" si="0"/>
        <v>26340681</v>
      </c>
      <c r="H14" s="16">
        <f t="shared" si="0"/>
        <v>2836835</v>
      </c>
      <c r="I14" s="16">
        <f t="shared" si="0"/>
        <v>3300000</v>
      </c>
      <c r="J14" s="16">
        <f t="shared" si="0"/>
        <v>4868000</v>
      </c>
      <c r="K14" s="16">
        <f t="shared" si="0"/>
        <v>1100000</v>
      </c>
      <c r="L14" s="16">
        <f t="shared" si="0"/>
        <v>65000</v>
      </c>
      <c r="M14" s="16">
        <f t="shared" si="0"/>
        <v>0</v>
      </c>
      <c r="N14" s="16">
        <f t="shared" si="0"/>
        <v>0</v>
      </c>
      <c r="O14" s="16">
        <f>O15</f>
        <v>4803000</v>
      </c>
      <c r="P14" s="16">
        <f>E14+J14</f>
        <v>74468000</v>
      </c>
    </row>
    <row r="15" spans="1:20" ht="154.5" customHeight="1">
      <c r="A15" s="12" t="s">
        <v>18</v>
      </c>
      <c r="B15" s="13"/>
      <c r="C15" s="14"/>
      <c r="D15" s="15" t="s">
        <v>149</v>
      </c>
      <c r="E15" s="16">
        <f>F15+I15</f>
        <v>69600000</v>
      </c>
      <c r="F15" s="16">
        <f>SUM(F16:F40)</f>
        <v>66300000</v>
      </c>
      <c r="G15" s="16">
        <f t="shared" ref="G15:I15" si="1">SUM(G16:G40)</f>
        <v>26340681</v>
      </c>
      <c r="H15" s="16">
        <f t="shared" si="1"/>
        <v>2836835</v>
      </c>
      <c r="I15" s="16">
        <f t="shared" si="1"/>
        <v>3300000</v>
      </c>
      <c r="J15" s="16">
        <f>L15+O15</f>
        <v>4868000</v>
      </c>
      <c r="K15" s="16">
        <f t="shared" ref="K15:O15" si="2">SUM(K16:K40)</f>
        <v>1100000</v>
      </c>
      <c r="L15" s="16">
        <f t="shared" si="2"/>
        <v>65000</v>
      </c>
      <c r="M15" s="16">
        <f t="shared" si="2"/>
        <v>0</v>
      </c>
      <c r="N15" s="16">
        <f t="shared" si="2"/>
        <v>0</v>
      </c>
      <c r="O15" s="16">
        <f t="shared" si="2"/>
        <v>4803000</v>
      </c>
      <c r="P15" s="16">
        <f>J15+E15</f>
        <v>74468000</v>
      </c>
      <c r="R15" s="23">
        <f>E15+J15-P15</f>
        <v>0</v>
      </c>
    </row>
    <row r="16" spans="1:20" ht="104.25" customHeight="1">
      <c r="A16" s="31" t="s">
        <v>19</v>
      </c>
      <c r="B16" s="31" t="s">
        <v>21</v>
      </c>
      <c r="C16" s="32" t="s">
        <v>20</v>
      </c>
      <c r="D16" s="33" t="s">
        <v>22</v>
      </c>
      <c r="E16" s="11">
        <f>F16+I16</f>
        <v>29111568</v>
      </c>
      <c r="F16" s="11">
        <v>29111568</v>
      </c>
      <c r="G16" s="11">
        <v>20565100</v>
      </c>
      <c r="H16" s="11">
        <v>2277110</v>
      </c>
      <c r="I16" s="11"/>
      <c r="J16" s="11">
        <f>L16+O16</f>
        <v>0</v>
      </c>
      <c r="K16" s="56">
        <f>O16</f>
        <v>0</v>
      </c>
      <c r="L16" s="11"/>
      <c r="M16" s="11"/>
      <c r="N16" s="11"/>
      <c r="O16" s="11"/>
      <c r="P16" s="11">
        <f>J16+E16</f>
        <v>29111568</v>
      </c>
      <c r="Q16" s="34"/>
      <c r="R16" s="35">
        <f t="shared" ref="R16:R82" si="3">E16+J16-P16</f>
        <v>0</v>
      </c>
      <c r="S16" s="34"/>
      <c r="T16" s="34"/>
    </row>
    <row r="17" spans="1:20" s="22" customFormat="1" ht="31.5" hidden="1">
      <c r="A17" s="31" t="s">
        <v>163</v>
      </c>
      <c r="B17" s="31" t="s">
        <v>131</v>
      </c>
      <c r="C17" s="32" t="s">
        <v>127</v>
      </c>
      <c r="D17" s="33" t="s">
        <v>164</v>
      </c>
      <c r="E17" s="11">
        <f>F17+I17</f>
        <v>0</v>
      </c>
      <c r="F17" s="11">
        <f>1330000-1330000</f>
        <v>0</v>
      </c>
      <c r="G17" s="11"/>
      <c r="H17" s="11"/>
      <c r="I17" s="11"/>
      <c r="J17" s="11"/>
      <c r="K17" s="11">
        <f t="shared" ref="K17:K18" si="4">O17</f>
        <v>0</v>
      </c>
      <c r="L17" s="11"/>
      <c r="M17" s="11"/>
      <c r="N17" s="11"/>
      <c r="O17" s="11"/>
      <c r="P17" s="11">
        <f>J17+E17</f>
        <v>0</v>
      </c>
      <c r="Q17" s="34"/>
      <c r="R17" s="35"/>
      <c r="S17" s="34"/>
      <c r="T17" s="34"/>
    </row>
    <row r="18" spans="1:20" ht="63">
      <c r="A18" s="31" t="s">
        <v>23</v>
      </c>
      <c r="B18" s="31" t="s">
        <v>25</v>
      </c>
      <c r="C18" s="32" t="s">
        <v>24</v>
      </c>
      <c r="D18" s="33" t="s">
        <v>26</v>
      </c>
      <c r="E18" s="11">
        <f t="shared" ref="E18:E40" si="5">F18+I18</f>
        <v>751743</v>
      </c>
      <c r="F18" s="11">
        <v>751743</v>
      </c>
      <c r="G18" s="11"/>
      <c r="H18" s="11"/>
      <c r="I18" s="11"/>
      <c r="J18" s="11">
        <v>0</v>
      </c>
      <c r="K18" s="11">
        <f t="shared" si="4"/>
        <v>0</v>
      </c>
      <c r="L18" s="11"/>
      <c r="M18" s="11"/>
      <c r="N18" s="11"/>
      <c r="O18" s="11"/>
      <c r="P18" s="11">
        <f t="shared" ref="P18:P40" si="6">J18+E18</f>
        <v>751743</v>
      </c>
      <c r="Q18" s="34"/>
      <c r="R18" s="35">
        <f t="shared" si="3"/>
        <v>0</v>
      </c>
      <c r="S18" s="34"/>
      <c r="T18" s="34"/>
    </row>
    <row r="19" spans="1:20" ht="31.5">
      <c r="A19" s="31" t="s">
        <v>27</v>
      </c>
      <c r="B19" s="31" t="s">
        <v>29</v>
      </c>
      <c r="C19" s="32" t="s">
        <v>28</v>
      </c>
      <c r="D19" s="33" t="s">
        <v>30</v>
      </c>
      <c r="E19" s="11">
        <f t="shared" si="5"/>
        <v>3058570</v>
      </c>
      <c r="F19" s="11">
        <v>3058570</v>
      </c>
      <c r="G19" s="11"/>
      <c r="H19" s="11"/>
      <c r="I19" s="11"/>
      <c r="J19" s="11">
        <f>L19+O19</f>
        <v>0</v>
      </c>
      <c r="K19" s="11">
        <f>O19</f>
        <v>0</v>
      </c>
      <c r="L19" s="11"/>
      <c r="M19" s="11"/>
      <c r="N19" s="11"/>
      <c r="O19" s="11"/>
      <c r="P19" s="11">
        <f t="shared" si="6"/>
        <v>3058570</v>
      </c>
      <c r="Q19" s="34"/>
      <c r="R19" s="35">
        <f t="shared" si="3"/>
        <v>0</v>
      </c>
      <c r="S19" s="34"/>
      <c r="T19" s="34"/>
    </row>
    <row r="20" spans="1:20" s="22" customFormat="1" ht="87.75" customHeight="1">
      <c r="A20" s="31" t="s">
        <v>218</v>
      </c>
      <c r="B20" s="31">
        <v>2170</v>
      </c>
      <c r="C20" s="32" t="s">
        <v>28</v>
      </c>
      <c r="D20" s="33" t="s">
        <v>217</v>
      </c>
      <c r="E20" s="11"/>
      <c r="F20" s="11"/>
      <c r="G20" s="11"/>
      <c r="H20" s="11"/>
      <c r="I20" s="11"/>
      <c r="J20" s="11">
        <f>L20+O20</f>
        <v>300000</v>
      </c>
      <c r="K20" s="11">
        <f>O20</f>
        <v>300000</v>
      </c>
      <c r="L20" s="11"/>
      <c r="M20" s="11"/>
      <c r="N20" s="11"/>
      <c r="O20" s="11">
        <v>300000</v>
      </c>
      <c r="P20" s="11">
        <f t="shared" si="6"/>
        <v>300000</v>
      </c>
      <c r="Q20" s="34"/>
      <c r="R20" s="35"/>
      <c r="S20" s="34"/>
      <c r="T20" s="34"/>
    </row>
    <row r="21" spans="1:20" s="22" customFormat="1" ht="47.25" hidden="1">
      <c r="A21" s="31" t="s">
        <v>153</v>
      </c>
      <c r="B21" s="31" t="s">
        <v>154</v>
      </c>
      <c r="C21" s="32" t="s">
        <v>92</v>
      </c>
      <c r="D21" s="33" t="s">
        <v>155</v>
      </c>
      <c r="E21" s="11">
        <f t="shared" si="5"/>
        <v>0</v>
      </c>
      <c r="F21" s="11">
        <f>1400-1400</f>
        <v>0</v>
      </c>
      <c r="G21" s="11"/>
      <c r="H21" s="11"/>
      <c r="I21" s="11"/>
      <c r="J21" s="11">
        <v>0</v>
      </c>
      <c r="K21" s="11"/>
      <c r="L21" s="11"/>
      <c r="M21" s="11"/>
      <c r="N21" s="11"/>
      <c r="O21" s="11"/>
      <c r="P21" s="11">
        <f t="shared" si="6"/>
        <v>0</v>
      </c>
      <c r="Q21" s="34"/>
      <c r="R21" s="35">
        <f t="shared" si="3"/>
        <v>0</v>
      </c>
      <c r="S21" s="34"/>
      <c r="T21" s="34"/>
    </row>
    <row r="22" spans="1:20" ht="24.75" customHeight="1">
      <c r="A22" s="31" t="s">
        <v>37</v>
      </c>
      <c r="B22" s="31" t="s">
        <v>39</v>
      </c>
      <c r="C22" s="32" t="s">
        <v>38</v>
      </c>
      <c r="D22" s="33" t="s">
        <v>40</v>
      </c>
      <c r="E22" s="11">
        <f t="shared" si="5"/>
        <v>2359300</v>
      </c>
      <c r="F22" s="11">
        <v>2359300</v>
      </c>
      <c r="G22" s="11">
        <v>1743667</v>
      </c>
      <c r="H22" s="11">
        <v>173555</v>
      </c>
      <c r="I22" s="11"/>
      <c r="J22" s="11">
        <f>L22+O22</f>
        <v>0</v>
      </c>
      <c r="K22" s="11">
        <f>O22</f>
        <v>0</v>
      </c>
      <c r="L22" s="11"/>
      <c r="M22" s="11"/>
      <c r="N22" s="11"/>
      <c r="O22" s="11"/>
      <c r="P22" s="11">
        <f t="shared" si="6"/>
        <v>2359300</v>
      </c>
      <c r="Q22" s="34"/>
      <c r="R22" s="35">
        <f t="shared" si="3"/>
        <v>0</v>
      </c>
      <c r="S22" s="34"/>
      <c r="T22" s="34"/>
    </row>
    <row r="23" spans="1:20" ht="34.5" customHeight="1">
      <c r="A23" s="31" t="s">
        <v>41</v>
      </c>
      <c r="B23" s="31" t="s">
        <v>43</v>
      </c>
      <c r="C23" s="32" t="s">
        <v>42</v>
      </c>
      <c r="D23" s="33" t="s">
        <v>44</v>
      </c>
      <c r="E23" s="11">
        <f t="shared" si="5"/>
        <v>500000</v>
      </c>
      <c r="F23" s="11">
        <v>500000</v>
      </c>
      <c r="G23" s="11"/>
      <c r="H23" s="11"/>
      <c r="I23" s="11"/>
      <c r="J23" s="11">
        <v>0</v>
      </c>
      <c r="K23" s="11"/>
      <c r="L23" s="11"/>
      <c r="M23" s="11"/>
      <c r="N23" s="11"/>
      <c r="O23" s="11"/>
      <c r="P23" s="11">
        <f t="shared" si="6"/>
        <v>500000</v>
      </c>
      <c r="Q23" s="34"/>
      <c r="R23" s="35">
        <f t="shared" si="3"/>
        <v>0</v>
      </c>
      <c r="S23" s="34"/>
      <c r="T23" s="34"/>
    </row>
    <row r="24" spans="1:20" ht="37.5" customHeight="1">
      <c r="A24" s="31" t="s">
        <v>45</v>
      </c>
      <c r="B24" s="31" t="s">
        <v>47</v>
      </c>
      <c r="C24" s="32" t="s">
        <v>46</v>
      </c>
      <c r="D24" s="33" t="s">
        <v>48</v>
      </c>
      <c r="E24" s="11">
        <f t="shared" si="5"/>
        <v>4000000</v>
      </c>
      <c r="F24" s="11">
        <v>4000000</v>
      </c>
      <c r="G24" s="11"/>
      <c r="H24" s="11"/>
      <c r="I24" s="11"/>
      <c r="J24" s="11">
        <f>L24+O24</f>
        <v>0</v>
      </c>
      <c r="K24" s="11">
        <f>O24</f>
        <v>0</v>
      </c>
      <c r="L24" s="11"/>
      <c r="M24" s="11"/>
      <c r="N24" s="11"/>
      <c r="O24" s="11"/>
      <c r="P24" s="11">
        <f t="shared" si="6"/>
        <v>4000000</v>
      </c>
      <c r="Q24" s="34"/>
      <c r="R24" s="35">
        <f t="shared" si="3"/>
        <v>0</v>
      </c>
      <c r="S24" s="34"/>
      <c r="T24" s="34"/>
    </row>
    <row r="25" spans="1:20" ht="71.25" customHeight="1">
      <c r="A25" s="31" t="s">
        <v>49</v>
      </c>
      <c r="B25" s="31" t="s">
        <v>50</v>
      </c>
      <c r="C25" s="32" t="s">
        <v>46</v>
      </c>
      <c r="D25" s="33" t="s">
        <v>51</v>
      </c>
      <c r="E25" s="11">
        <f t="shared" si="5"/>
        <v>14746370</v>
      </c>
      <c r="F25" s="11">
        <v>14746370</v>
      </c>
      <c r="G25" s="11"/>
      <c r="H25" s="11"/>
      <c r="I25" s="11"/>
      <c r="J25" s="11">
        <f>L25+O25</f>
        <v>0</v>
      </c>
      <c r="K25" s="11">
        <f>O25</f>
        <v>0</v>
      </c>
      <c r="L25" s="11"/>
      <c r="M25" s="11"/>
      <c r="N25" s="11"/>
      <c r="O25" s="11"/>
      <c r="P25" s="11">
        <f t="shared" si="6"/>
        <v>14746370</v>
      </c>
      <c r="Q25" s="34"/>
      <c r="R25" s="35">
        <f t="shared" si="3"/>
        <v>0</v>
      </c>
      <c r="S25" s="34"/>
      <c r="T25" s="34"/>
    </row>
    <row r="26" spans="1:20" ht="38.25" customHeight="1">
      <c r="A26" s="31" t="s">
        <v>52</v>
      </c>
      <c r="B26" s="31" t="s">
        <v>53</v>
      </c>
      <c r="C26" s="32" t="s">
        <v>46</v>
      </c>
      <c r="D26" s="33" t="s">
        <v>54</v>
      </c>
      <c r="E26" s="11">
        <f t="shared" si="5"/>
        <v>3691542</v>
      </c>
      <c r="F26" s="11">
        <f>3591542+100000</f>
        <v>3691542</v>
      </c>
      <c r="G26" s="11"/>
      <c r="H26" s="11">
        <v>200000</v>
      </c>
      <c r="I26" s="11"/>
      <c r="J26" s="11">
        <v>0</v>
      </c>
      <c r="K26" s="11">
        <f t="shared" ref="K26:K27" si="7">O26</f>
        <v>0</v>
      </c>
      <c r="L26" s="11"/>
      <c r="M26" s="11"/>
      <c r="N26" s="11"/>
      <c r="O26" s="11"/>
      <c r="P26" s="11">
        <f t="shared" si="6"/>
        <v>3691542</v>
      </c>
      <c r="Q26" s="34"/>
      <c r="R26" s="35">
        <f t="shared" si="3"/>
        <v>0</v>
      </c>
      <c r="S26" s="34"/>
      <c r="T26" s="34"/>
    </row>
    <row r="27" spans="1:20" s="22" customFormat="1" ht="184.5" customHeight="1">
      <c r="A27" s="36" t="s">
        <v>160</v>
      </c>
      <c r="B27" s="37">
        <v>6071</v>
      </c>
      <c r="C27" s="36" t="s">
        <v>161</v>
      </c>
      <c r="D27" s="38" t="s">
        <v>162</v>
      </c>
      <c r="E27" s="11">
        <f t="shared" si="5"/>
        <v>3300000</v>
      </c>
      <c r="F27" s="11"/>
      <c r="G27" s="11"/>
      <c r="H27" s="11"/>
      <c r="I27" s="11">
        <v>3300000</v>
      </c>
      <c r="J27" s="11">
        <f t="shared" ref="J27:J29" si="8">L27+O27</f>
        <v>0</v>
      </c>
      <c r="K27" s="11">
        <f t="shared" si="7"/>
        <v>0</v>
      </c>
      <c r="L27" s="11"/>
      <c r="M27" s="11"/>
      <c r="N27" s="11"/>
      <c r="O27" s="11"/>
      <c r="P27" s="11">
        <f t="shared" ref="P27:P30" si="9">E27+J27</f>
        <v>3300000</v>
      </c>
      <c r="Q27" s="34"/>
      <c r="R27" s="35">
        <f t="shared" si="3"/>
        <v>0</v>
      </c>
      <c r="S27" s="34"/>
      <c r="T27" s="34"/>
    </row>
    <row r="28" spans="1:20" s="22" customFormat="1" ht="120" customHeight="1">
      <c r="A28" s="36" t="s">
        <v>219</v>
      </c>
      <c r="B28" s="37">
        <v>6091</v>
      </c>
      <c r="C28" s="36" t="s">
        <v>161</v>
      </c>
      <c r="D28" s="38" t="s">
        <v>220</v>
      </c>
      <c r="E28" s="11">
        <f t="shared" si="5"/>
        <v>0</v>
      </c>
      <c r="F28" s="11"/>
      <c r="G28" s="11"/>
      <c r="H28" s="11"/>
      <c r="I28" s="11"/>
      <c r="J28" s="11">
        <f t="shared" si="8"/>
        <v>300000</v>
      </c>
      <c r="K28" s="11">
        <f>O28</f>
        <v>300000</v>
      </c>
      <c r="L28" s="11"/>
      <c r="M28" s="11"/>
      <c r="N28" s="11"/>
      <c r="O28" s="11">
        <v>300000</v>
      </c>
      <c r="P28" s="11">
        <f t="shared" si="9"/>
        <v>300000</v>
      </c>
      <c r="Q28" s="34"/>
      <c r="R28" s="35">
        <f t="shared" si="3"/>
        <v>0</v>
      </c>
      <c r="S28" s="34"/>
      <c r="T28" s="34"/>
    </row>
    <row r="29" spans="1:20" s="22" customFormat="1" ht="24" customHeight="1">
      <c r="A29" s="36" t="s">
        <v>171</v>
      </c>
      <c r="B29" s="37">
        <v>7130</v>
      </c>
      <c r="C29" s="36" t="s">
        <v>172</v>
      </c>
      <c r="D29" s="38" t="s">
        <v>173</v>
      </c>
      <c r="E29" s="11">
        <f t="shared" si="5"/>
        <v>200000</v>
      </c>
      <c r="F29" s="11">
        <v>200000</v>
      </c>
      <c r="G29" s="11"/>
      <c r="H29" s="11"/>
      <c r="I29" s="11"/>
      <c r="J29" s="11">
        <f t="shared" si="8"/>
        <v>0</v>
      </c>
      <c r="K29" s="11"/>
      <c r="L29" s="11"/>
      <c r="M29" s="11"/>
      <c r="N29" s="11"/>
      <c r="O29" s="11"/>
      <c r="P29" s="11">
        <f t="shared" si="9"/>
        <v>200000</v>
      </c>
      <c r="Q29" s="34"/>
      <c r="R29" s="35">
        <f t="shared" si="3"/>
        <v>0</v>
      </c>
      <c r="S29" s="34"/>
      <c r="T29" s="34"/>
    </row>
    <row r="30" spans="1:20" s="22" customFormat="1" ht="102" customHeight="1">
      <c r="A30" s="36" t="s">
        <v>216</v>
      </c>
      <c r="B30" s="37">
        <v>7330</v>
      </c>
      <c r="C30" s="36" t="s">
        <v>56</v>
      </c>
      <c r="D30" s="38" t="s">
        <v>221</v>
      </c>
      <c r="E30" s="11">
        <f t="shared" si="5"/>
        <v>0</v>
      </c>
      <c r="F30" s="11"/>
      <c r="G30" s="11"/>
      <c r="H30" s="11"/>
      <c r="I30" s="11"/>
      <c r="J30" s="11">
        <f>L30+O30</f>
        <v>500000</v>
      </c>
      <c r="K30" s="11">
        <f>O30</f>
        <v>500000</v>
      </c>
      <c r="L30" s="11"/>
      <c r="M30" s="11"/>
      <c r="N30" s="11"/>
      <c r="O30" s="11">
        <v>500000</v>
      </c>
      <c r="P30" s="11">
        <f t="shared" si="9"/>
        <v>500000</v>
      </c>
      <c r="Q30" s="34"/>
      <c r="R30" s="35">
        <f t="shared" si="3"/>
        <v>0</v>
      </c>
      <c r="S30" s="34"/>
      <c r="T30" s="34"/>
    </row>
    <row r="31" spans="1:20" ht="48.75" customHeight="1">
      <c r="A31" s="31" t="s">
        <v>55</v>
      </c>
      <c r="B31" s="31" t="s">
        <v>57</v>
      </c>
      <c r="C31" s="32" t="s">
        <v>56</v>
      </c>
      <c r="D31" s="33" t="s">
        <v>58</v>
      </c>
      <c r="E31" s="11">
        <f t="shared" si="5"/>
        <v>150000</v>
      </c>
      <c r="F31" s="11">
        <v>150000</v>
      </c>
      <c r="G31" s="11"/>
      <c r="H31" s="11"/>
      <c r="I31" s="11"/>
      <c r="J31" s="11">
        <f>L31+O31</f>
        <v>0</v>
      </c>
      <c r="K31" s="11">
        <f>O31</f>
        <v>0</v>
      </c>
      <c r="L31" s="11"/>
      <c r="M31" s="11"/>
      <c r="N31" s="11"/>
      <c r="O31" s="11"/>
      <c r="P31" s="11">
        <f t="shared" si="6"/>
        <v>150000</v>
      </c>
      <c r="Q31" s="34"/>
      <c r="R31" s="35">
        <f t="shared" si="3"/>
        <v>0</v>
      </c>
      <c r="S31" s="34"/>
      <c r="T31" s="34"/>
    </row>
    <row r="32" spans="1:20" s="22" customFormat="1" ht="53.25" customHeight="1">
      <c r="A32" s="31" t="s">
        <v>176</v>
      </c>
      <c r="B32" s="31">
        <v>7611</v>
      </c>
      <c r="C32" s="32" t="s">
        <v>56</v>
      </c>
      <c r="D32" s="33" t="s">
        <v>177</v>
      </c>
      <c r="E32" s="11">
        <f t="shared" si="5"/>
        <v>1700000</v>
      </c>
      <c r="F32" s="11">
        <f>1200000+500000</f>
        <v>1700000</v>
      </c>
      <c r="G32" s="11"/>
      <c r="H32" s="11"/>
      <c r="I32" s="11"/>
      <c r="J32" s="11">
        <f>L32+O32</f>
        <v>0</v>
      </c>
      <c r="K32" s="11">
        <f>O32</f>
        <v>0</v>
      </c>
      <c r="L32" s="11"/>
      <c r="M32" s="11"/>
      <c r="N32" s="11"/>
      <c r="O32" s="11"/>
      <c r="P32" s="11">
        <f t="shared" si="6"/>
        <v>1700000</v>
      </c>
      <c r="Q32" s="34"/>
      <c r="R32" s="35">
        <f t="shared" si="3"/>
        <v>0</v>
      </c>
      <c r="S32" s="34"/>
      <c r="T32" s="34"/>
    </row>
    <row r="33" spans="1:20" s="22" customFormat="1" ht="39.75" hidden="1" customHeight="1">
      <c r="A33" s="31" t="s">
        <v>203</v>
      </c>
      <c r="B33" s="31">
        <v>7640</v>
      </c>
      <c r="C33" s="32" t="s">
        <v>204</v>
      </c>
      <c r="D33" s="33" t="s">
        <v>205</v>
      </c>
      <c r="E33" s="11">
        <f t="shared" si="5"/>
        <v>0</v>
      </c>
      <c r="F33" s="11"/>
      <c r="G33" s="11"/>
      <c r="H33" s="11"/>
      <c r="I33" s="11"/>
      <c r="J33" s="11">
        <f>L33+O33</f>
        <v>0</v>
      </c>
      <c r="K33" s="11">
        <f t="shared" ref="K33:K37" si="10">O33</f>
        <v>0</v>
      </c>
      <c r="L33" s="11"/>
      <c r="M33" s="11"/>
      <c r="N33" s="11"/>
      <c r="O33" s="11"/>
      <c r="P33" s="11">
        <f>J33+E33</f>
        <v>0</v>
      </c>
      <c r="Q33" s="34"/>
      <c r="R33" s="35"/>
      <c r="S33" s="34"/>
      <c r="T33" s="34"/>
    </row>
    <row r="34" spans="1:20" s="22" customFormat="1" ht="53.25" hidden="1" customHeight="1">
      <c r="A34" s="31" t="s">
        <v>180</v>
      </c>
      <c r="B34" s="31" t="s">
        <v>181</v>
      </c>
      <c r="C34" s="32" t="s">
        <v>56</v>
      </c>
      <c r="D34" s="33" t="s">
        <v>182</v>
      </c>
      <c r="E34" s="11">
        <f t="shared" si="5"/>
        <v>0</v>
      </c>
      <c r="F34" s="11"/>
      <c r="G34" s="11"/>
      <c r="H34" s="11"/>
      <c r="I34" s="11"/>
      <c r="J34" s="11">
        <f>L34+O34</f>
        <v>0</v>
      </c>
      <c r="K34" s="11">
        <f t="shared" si="10"/>
        <v>0</v>
      </c>
      <c r="L34" s="11"/>
      <c r="M34" s="11"/>
      <c r="N34" s="11"/>
      <c r="O34" s="11"/>
      <c r="P34" s="11">
        <f t="shared" si="6"/>
        <v>0</v>
      </c>
      <c r="Q34" s="34"/>
      <c r="R34" s="35"/>
      <c r="S34" s="34"/>
      <c r="T34" s="34"/>
    </row>
    <row r="35" spans="1:20" ht="37.5" customHeight="1">
      <c r="A35" s="31" t="s">
        <v>59</v>
      </c>
      <c r="B35" s="31" t="s">
        <v>60</v>
      </c>
      <c r="C35" s="32" t="s">
        <v>56</v>
      </c>
      <c r="D35" s="33" t="s">
        <v>61</v>
      </c>
      <c r="E35" s="11">
        <f t="shared" si="5"/>
        <v>8914</v>
      </c>
      <c r="F35" s="11">
        <v>8914</v>
      </c>
      <c r="G35" s="11"/>
      <c r="H35" s="11"/>
      <c r="I35" s="11"/>
      <c r="J35" s="11">
        <v>0</v>
      </c>
      <c r="K35" s="11">
        <f t="shared" si="10"/>
        <v>0</v>
      </c>
      <c r="L35" s="11"/>
      <c r="M35" s="11"/>
      <c r="N35" s="11"/>
      <c r="O35" s="11"/>
      <c r="P35" s="11">
        <f t="shared" si="6"/>
        <v>8914</v>
      </c>
      <c r="Q35" s="34"/>
      <c r="R35" s="35">
        <f t="shared" si="3"/>
        <v>0</v>
      </c>
      <c r="S35" s="34"/>
      <c r="T35" s="34"/>
    </row>
    <row r="36" spans="1:20" ht="51.75" customHeight="1">
      <c r="A36" s="31" t="s">
        <v>62</v>
      </c>
      <c r="B36" s="31" t="s">
        <v>64</v>
      </c>
      <c r="C36" s="32" t="s">
        <v>63</v>
      </c>
      <c r="D36" s="33" t="s">
        <v>65</v>
      </c>
      <c r="E36" s="11">
        <f t="shared" si="5"/>
        <v>150000</v>
      </c>
      <c r="F36" s="11">
        <f>650000-500000</f>
        <v>150000</v>
      </c>
      <c r="G36" s="11"/>
      <c r="H36" s="11"/>
      <c r="I36" s="11"/>
      <c r="J36" s="11">
        <f>L36+O36</f>
        <v>0</v>
      </c>
      <c r="K36" s="11">
        <f t="shared" si="10"/>
        <v>0</v>
      </c>
      <c r="L36" s="11"/>
      <c r="M36" s="11"/>
      <c r="N36" s="11"/>
      <c r="O36" s="11"/>
      <c r="P36" s="11">
        <f t="shared" si="6"/>
        <v>150000</v>
      </c>
      <c r="Q36" s="34"/>
      <c r="R36" s="35">
        <f t="shared" si="3"/>
        <v>0</v>
      </c>
      <c r="S36" s="34"/>
      <c r="T36" s="34"/>
    </row>
    <row r="37" spans="1:20" ht="36.75" customHeight="1">
      <c r="A37" s="31" t="s">
        <v>66</v>
      </c>
      <c r="B37" s="31" t="s">
        <v>67</v>
      </c>
      <c r="C37" s="32" t="s">
        <v>63</v>
      </c>
      <c r="D37" s="33" t="s">
        <v>68</v>
      </c>
      <c r="E37" s="11">
        <f t="shared" si="5"/>
        <v>5871993</v>
      </c>
      <c r="F37" s="11">
        <v>5871993</v>
      </c>
      <c r="G37" s="11">
        <v>4031914</v>
      </c>
      <c r="H37" s="11">
        <v>186170</v>
      </c>
      <c r="I37" s="11"/>
      <c r="J37" s="11">
        <f>L37+O37</f>
        <v>0</v>
      </c>
      <c r="K37" s="11">
        <f t="shared" si="10"/>
        <v>0</v>
      </c>
      <c r="L37" s="11"/>
      <c r="M37" s="11"/>
      <c r="N37" s="11"/>
      <c r="O37" s="11"/>
      <c r="P37" s="11">
        <f>J37+E37</f>
        <v>5871993</v>
      </c>
      <c r="Q37" s="34"/>
      <c r="R37" s="35">
        <f>E37+J37-P37</f>
        <v>0</v>
      </c>
      <c r="S37" s="34"/>
      <c r="T37" s="34"/>
    </row>
    <row r="38" spans="1:20" ht="36" customHeight="1">
      <c r="A38" s="31" t="s">
        <v>69</v>
      </c>
      <c r="B38" s="31" t="s">
        <v>71</v>
      </c>
      <c r="C38" s="32" t="s">
        <v>70</v>
      </c>
      <c r="D38" s="33" t="s">
        <v>72</v>
      </c>
      <c r="E38" s="11">
        <f t="shared" si="5"/>
        <v>0</v>
      </c>
      <c r="F38" s="11"/>
      <c r="G38" s="11"/>
      <c r="H38" s="11"/>
      <c r="I38" s="11"/>
      <c r="J38" s="11">
        <f>L38+O38</f>
        <v>3768000</v>
      </c>
      <c r="K38" s="11">
        <v>0</v>
      </c>
      <c r="L38" s="11">
        <v>65000</v>
      </c>
      <c r="M38" s="11"/>
      <c r="N38" s="11"/>
      <c r="O38" s="11">
        <f>3768000-65000</f>
        <v>3703000</v>
      </c>
      <c r="P38" s="11">
        <f>J38+E38</f>
        <v>3768000</v>
      </c>
      <c r="Q38" s="34"/>
      <c r="R38" s="35">
        <f t="shared" si="3"/>
        <v>0</v>
      </c>
      <c r="S38" s="34"/>
      <c r="T38" s="34"/>
    </row>
    <row r="39" spans="1:20" s="22" customFormat="1" ht="36" hidden="1" customHeight="1">
      <c r="A39" s="31" t="s">
        <v>174</v>
      </c>
      <c r="B39" s="31">
        <v>8500</v>
      </c>
      <c r="C39" s="39" t="s">
        <v>131</v>
      </c>
      <c r="D39" s="33" t="s">
        <v>175</v>
      </c>
      <c r="E39" s="11">
        <f t="shared" si="5"/>
        <v>0</v>
      </c>
      <c r="F39" s="11">
        <f>3494743+1534460-4717119-163893-64660-83531</f>
        <v>0</v>
      </c>
      <c r="G39" s="11"/>
      <c r="H39" s="11"/>
      <c r="I39" s="11"/>
      <c r="J39" s="11">
        <f>L39+O39</f>
        <v>0</v>
      </c>
      <c r="K39" s="11"/>
      <c r="L39" s="11"/>
      <c r="M39" s="11"/>
      <c r="N39" s="11"/>
      <c r="O39" s="11"/>
      <c r="P39" s="11">
        <f t="shared" si="6"/>
        <v>0</v>
      </c>
      <c r="Q39" s="34"/>
      <c r="R39" s="35">
        <f t="shared" si="3"/>
        <v>0</v>
      </c>
      <c r="S39" s="34"/>
      <c r="T39" s="34"/>
    </row>
    <row r="40" spans="1:20" s="22" customFormat="1" ht="69.75" hidden="1" customHeight="1">
      <c r="A40" s="31" t="s">
        <v>165</v>
      </c>
      <c r="B40" s="31" t="s">
        <v>166</v>
      </c>
      <c r="C40" s="32" t="s">
        <v>131</v>
      </c>
      <c r="D40" s="33" t="s">
        <v>167</v>
      </c>
      <c r="E40" s="11">
        <f t="shared" si="5"/>
        <v>0</v>
      </c>
      <c r="F40" s="11"/>
      <c r="G40" s="11"/>
      <c r="H40" s="11"/>
      <c r="I40" s="11"/>
      <c r="J40" s="11">
        <f>L40+O40</f>
        <v>0</v>
      </c>
      <c r="K40" s="11"/>
      <c r="L40" s="11"/>
      <c r="M40" s="11"/>
      <c r="N40" s="11"/>
      <c r="O40" s="11"/>
      <c r="P40" s="11">
        <f t="shared" si="6"/>
        <v>0</v>
      </c>
      <c r="Q40" s="34"/>
      <c r="R40" s="35">
        <f t="shared" si="3"/>
        <v>0</v>
      </c>
      <c r="S40" s="34"/>
      <c r="T40" s="34"/>
    </row>
    <row r="41" spans="1:20" ht="47.25">
      <c r="A41" s="40" t="s">
        <v>73</v>
      </c>
      <c r="B41" s="41"/>
      <c r="C41" s="42"/>
      <c r="D41" s="43" t="s">
        <v>74</v>
      </c>
      <c r="E41" s="44">
        <f>E42</f>
        <v>22626280</v>
      </c>
      <c r="F41" s="44">
        <f t="shared" ref="F41:O41" si="11">F42</f>
        <v>22626280</v>
      </c>
      <c r="G41" s="44">
        <f t="shared" si="11"/>
        <v>11436986</v>
      </c>
      <c r="H41" s="44">
        <f t="shared" si="11"/>
        <v>5347481</v>
      </c>
      <c r="I41" s="44">
        <f t="shared" si="11"/>
        <v>0</v>
      </c>
      <c r="J41" s="44">
        <f t="shared" si="11"/>
        <v>315840</v>
      </c>
      <c r="K41" s="44">
        <f t="shared" si="11"/>
        <v>300000</v>
      </c>
      <c r="L41" s="44">
        <f t="shared" si="11"/>
        <v>15840</v>
      </c>
      <c r="M41" s="44">
        <f t="shared" si="11"/>
        <v>0</v>
      </c>
      <c r="N41" s="44">
        <f t="shared" si="11"/>
        <v>0</v>
      </c>
      <c r="O41" s="44">
        <f t="shared" si="11"/>
        <v>300000</v>
      </c>
      <c r="P41" s="44">
        <f t="shared" ref="P41:P80" si="12">E41+J41</f>
        <v>22942120</v>
      </c>
      <c r="Q41" s="34"/>
      <c r="R41" s="35">
        <f t="shared" si="3"/>
        <v>0</v>
      </c>
      <c r="S41" s="34"/>
      <c r="T41" s="34"/>
    </row>
    <row r="42" spans="1:20" ht="47.25">
      <c r="A42" s="40" t="s">
        <v>75</v>
      </c>
      <c r="B42" s="41"/>
      <c r="C42" s="42"/>
      <c r="D42" s="43" t="s">
        <v>74</v>
      </c>
      <c r="E42" s="44">
        <f>F42+I42</f>
        <v>22626280</v>
      </c>
      <c r="F42" s="44">
        <f>SUM(F43:F65)</f>
        <v>22626280</v>
      </c>
      <c r="G42" s="44">
        <f t="shared" ref="G42:I42" si="13">SUM(G43:G65)</f>
        <v>11436986</v>
      </c>
      <c r="H42" s="44">
        <f t="shared" si="13"/>
        <v>5347481</v>
      </c>
      <c r="I42" s="44">
        <f t="shared" si="13"/>
        <v>0</v>
      </c>
      <c r="J42" s="44">
        <f>L42+O42</f>
        <v>315840</v>
      </c>
      <c r="K42" s="44">
        <f>SUM(K43:K64)</f>
        <v>300000</v>
      </c>
      <c r="L42" s="44">
        <f>SUM(L43:L64)</f>
        <v>15840</v>
      </c>
      <c r="M42" s="44">
        <f t="shared" ref="M42" si="14">SUM(M43:M64)</f>
        <v>0</v>
      </c>
      <c r="N42" s="44">
        <f t="shared" ref="N42" si="15">SUM(N43:N64)</f>
        <v>0</v>
      </c>
      <c r="O42" s="44">
        <f t="shared" ref="O42" si="16">SUM(O43:O64)</f>
        <v>300000</v>
      </c>
      <c r="P42" s="44">
        <f>E42+J42</f>
        <v>22942120</v>
      </c>
      <c r="Q42" s="34"/>
      <c r="R42" s="35">
        <f t="shared" si="3"/>
        <v>0</v>
      </c>
      <c r="S42" s="34"/>
      <c r="T42" s="34"/>
    </row>
    <row r="43" spans="1:20" ht="47.25">
      <c r="A43" s="31" t="s">
        <v>76</v>
      </c>
      <c r="B43" s="31" t="s">
        <v>77</v>
      </c>
      <c r="C43" s="32" t="s">
        <v>20</v>
      </c>
      <c r="D43" s="33" t="s">
        <v>78</v>
      </c>
      <c r="E43" s="11">
        <f>F43+I43</f>
        <v>1669544</v>
      </c>
      <c r="F43" s="11">
        <v>1669544</v>
      </c>
      <c r="G43" s="11">
        <v>1106986</v>
      </c>
      <c r="H43" s="11">
        <v>27021</v>
      </c>
      <c r="I43" s="11"/>
      <c r="J43" s="11">
        <v>0</v>
      </c>
      <c r="K43" s="11">
        <f>O43</f>
        <v>0</v>
      </c>
      <c r="L43" s="11"/>
      <c r="M43" s="11"/>
      <c r="N43" s="11"/>
      <c r="O43" s="11"/>
      <c r="P43" s="11">
        <f t="shared" si="12"/>
        <v>1669544</v>
      </c>
      <c r="Q43" s="34"/>
      <c r="R43" s="35">
        <f t="shared" si="3"/>
        <v>0</v>
      </c>
      <c r="S43" s="34"/>
      <c r="T43" s="34"/>
    </row>
    <row r="44" spans="1:20" ht="15.75">
      <c r="A44" s="31" t="s">
        <v>79</v>
      </c>
      <c r="B44" s="31" t="s">
        <v>81</v>
      </c>
      <c r="C44" s="32" t="s">
        <v>80</v>
      </c>
      <c r="D44" s="33" t="s">
        <v>82</v>
      </c>
      <c r="E44" s="11">
        <f t="shared" ref="E44:E64" si="17">F44+I44</f>
        <v>6348022</v>
      </c>
      <c r="F44" s="11">
        <v>6348022</v>
      </c>
      <c r="G44" s="11">
        <v>3811656</v>
      </c>
      <c r="H44" s="11">
        <v>1128153</v>
      </c>
      <c r="I44" s="11"/>
      <c r="J44" s="11">
        <f>L44+O44</f>
        <v>0</v>
      </c>
      <c r="K44" s="11">
        <f>O44</f>
        <v>0</v>
      </c>
      <c r="L44" s="11"/>
      <c r="M44" s="11"/>
      <c r="N44" s="11"/>
      <c r="O44" s="11"/>
      <c r="P44" s="11">
        <f t="shared" si="12"/>
        <v>6348022</v>
      </c>
      <c r="Q44" s="34"/>
      <c r="R44" s="35">
        <f t="shared" si="3"/>
        <v>0</v>
      </c>
      <c r="S44" s="34"/>
      <c r="T44" s="34"/>
    </row>
    <row r="45" spans="1:20" ht="47.25">
      <c r="A45" s="31" t="s">
        <v>83</v>
      </c>
      <c r="B45" s="31" t="s">
        <v>85</v>
      </c>
      <c r="C45" s="32" t="s">
        <v>84</v>
      </c>
      <c r="D45" s="33" t="s">
        <v>86</v>
      </c>
      <c r="E45" s="11">
        <f t="shared" si="17"/>
        <v>8455811</v>
      </c>
      <c r="F45" s="11">
        <v>8455811</v>
      </c>
      <c r="G45" s="11">
        <v>3399440</v>
      </c>
      <c r="H45" s="11">
        <v>3124625</v>
      </c>
      <c r="I45" s="11"/>
      <c r="J45" s="11">
        <f>L45+O45</f>
        <v>0</v>
      </c>
      <c r="K45" s="11">
        <f>O45</f>
        <v>0</v>
      </c>
      <c r="L45" s="11"/>
      <c r="M45" s="11"/>
      <c r="N45" s="11"/>
      <c r="O45" s="11"/>
      <c r="P45" s="11">
        <f t="shared" si="12"/>
        <v>8455811</v>
      </c>
      <c r="Q45" s="34"/>
      <c r="R45" s="35">
        <f t="shared" si="3"/>
        <v>0</v>
      </c>
      <c r="S45" s="34"/>
      <c r="T45" s="34"/>
    </row>
    <row r="46" spans="1:20" ht="47.25" hidden="1">
      <c r="A46" s="31" t="s">
        <v>87</v>
      </c>
      <c r="B46" s="31" t="s">
        <v>88</v>
      </c>
      <c r="C46" s="32" t="s">
        <v>84</v>
      </c>
      <c r="D46" s="33" t="s">
        <v>89</v>
      </c>
      <c r="E46" s="11">
        <f t="shared" si="17"/>
        <v>0</v>
      </c>
      <c r="F46" s="11"/>
      <c r="G46" s="11"/>
      <c r="H46" s="11"/>
      <c r="I46" s="11"/>
      <c r="J46" s="11">
        <f t="shared" ref="J46:J56" si="18">L46+O46</f>
        <v>0</v>
      </c>
      <c r="K46" s="11">
        <f t="shared" ref="K46:K52" si="19">O46</f>
        <v>0</v>
      </c>
      <c r="L46" s="11"/>
      <c r="M46" s="11"/>
      <c r="N46" s="11"/>
      <c r="O46" s="11"/>
      <c r="P46" s="11">
        <f t="shared" si="12"/>
        <v>0</v>
      </c>
      <c r="Q46" s="34"/>
      <c r="R46" s="35">
        <f t="shared" si="3"/>
        <v>0</v>
      </c>
      <c r="S46" s="34"/>
      <c r="T46" s="34"/>
    </row>
    <row r="47" spans="1:20" s="22" customFormat="1" ht="189" hidden="1">
      <c r="A47" s="31" t="s">
        <v>178</v>
      </c>
      <c r="B47" s="31">
        <v>1061</v>
      </c>
      <c r="C47" s="32" t="s">
        <v>84</v>
      </c>
      <c r="D47" s="33" t="s">
        <v>179</v>
      </c>
      <c r="E47" s="11">
        <f t="shared" si="17"/>
        <v>0</v>
      </c>
      <c r="F47" s="11"/>
      <c r="G47" s="11"/>
      <c r="H47" s="11"/>
      <c r="I47" s="11"/>
      <c r="J47" s="11">
        <f t="shared" si="18"/>
        <v>0</v>
      </c>
      <c r="K47" s="11">
        <f t="shared" si="19"/>
        <v>0</v>
      </c>
      <c r="L47" s="11"/>
      <c r="M47" s="11"/>
      <c r="N47" s="11"/>
      <c r="O47" s="11"/>
      <c r="P47" s="11">
        <f t="shared" si="12"/>
        <v>0</v>
      </c>
      <c r="Q47" s="34"/>
      <c r="R47" s="35"/>
      <c r="S47" s="34"/>
      <c r="T47" s="34"/>
    </row>
    <row r="48" spans="1:20" ht="47.25">
      <c r="A48" s="31" t="s">
        <v>90</v>
      </c>
      <c r="B48" s="31" t="s">
        <v>92</v>
      </c>
      <c r="C48" s="32" t="s">
        <v>91</v>
      </c>
      <c r="D48" s="33" t="s">
        <v>93</v>
      </c>
      <c r="E48" s="11">
        <f t="shared" si="17"/>
        <v>808893</v>
      </c>
      <c r="F48" s="11">
        <v>808893</v>
      </c>
      <c r="G48" s="11">
        <v>534880</v>
      </c>
      <c r="H48" s="11">
        <v>46639</v>
      </c>
      <c r="I48" s="11"/>
      <c r="J48" s="11">
        <f t="shared" si="18"/>
        <v>0</v>
      </c>
      <c r="K48" s="11">
        <f t="shared" si="19"/>
        <v>0</v>
      </c>
      <c r="L48" s="11"/>
      <c r="M48" s="11"/>
      <c r="N48" s="11"/>
      <c r="O48" s="11"/>
      <c r="P48" s="11">
        <f t="shared" si="12"/>
        <v>808893</v>
      </c>
      <c r="Q48" s="34"/>
      <c r="R48" s="35">
        <f t="shared" si="3"/>
        <v>0</v>
      </c>
      <c r="S48" s="34"/>
      <c r="T48" s="34"/>
    </row>
    <row r="49" spans="1:20" ht="31.5">
      <c r="A49" s="31" t="s">
        <v>94</v>
      </c>
      <c r="B49" s="31" t="s">
        <v>95</v>
      </c>
      <c r="C49" s="32" t="s">
        <v>91</v>
      </c>
      <c r="D49" s="33" t="s">
        <v>96</v>
      </c>
      <c r="E49" s="11">
        <f t="shared" si="17"/>
        <v>415280</v>
      </c>
      <c r="F49" s="11">
        <f>385280+30000</f>
        <v>415280</v>
      </c>
      <c r="G49" s="11">
        <v>274000</v>
      </c>
      <c r="H49" s="11">
        <v>30000</v>
      </c>
      <c r="I49" s="11"/>
      <c r="J49" s="11">
        <f t="shared" si="18"/>
        <v>15840</v>
      </c>
      <c r="K49" s="11">
        <f t="shared" si="19"/>
        <v>0</v>
      </c>
      <c r="L49" s="11">
        <v>15840</v>
      </c>
      <c r="M49" s="11"/>
      <c r="N49" s="11"/>
      <c r="O49" s="11"/>
      <c r="P49" s="11">
        <f t="shared" si="12"/>
        <v>431120</v>
      </c>
      <c r="Q49" s="34"/>
      <c r="R49" s="35">
        <f t="shared" si="3"/>
        <v>0</v>
      </c>
      <c r="S49" s="34"/>
      <c r="T49" s="34"/>
    </row>
    <row r="50" spans="1:20" ht="31.5">
      <c r="A50" s="31" t="s">
        <v>97</v>
      </c>
      <c r="B50" s="31" t="s">
        <v>99</v>
      </c>
      <c r="C50" s="32" t="s">
        <v>98</v>
      </c>
      <c r="D50" s="33" t="s">
        <v>100</v>
      </c>
      <c r="E50" s="11">
        <f t="shared" si="17"/>
        <v>1948413</v>
      </c>
      <c r="F50" s="11">
        <v>1948413</v>
      </c>
      <c r="G50" s="11">
        <v>1361264</v>
      </c>
      <c r="H50" s="11">
        <v>27021</v>
      </c>
      <c r="I50" s="11"/>
      <c r="J50" s="11">
        <f t="shared" si="18"/>
        <v>0</v>
      </c>
      <c r="K50" s="11">
        <f t="shared" si="19"/>
        <v>0</v>
      </c>
      <c r="L50" s="11"/>
      <c r="M50" s="11"/>
      <c r="N50" s="11"/>
      <c r="O50" s="11"/>
      <c r="P50" s="11">
        <f t="shared" si="12"/>
        <v>1948413</v>
      </c>
      <c r="Q50" s="34"/>
      <c r="R50" s="35">
        <f t="shared" si="3"/>
        <v>0</v>
      </c>
      <c r="S50" s="34"/>
      <c r="T50" s="34"/>
    </row>
    <row r="51" spans="1:20" ht="25.5" customHeight="1">
      <c r="A51" s="31" t="s">
        <v>101</v>
      </c>
      <c r="B51" s="31" t="s">
        <v>102</v>
      </c>
      <c r="C51" s="32" t="s">
        <v>98</v>
      </c>
      <c r="D51" s="33" t="s">
        <v>103</v>
      </c>
      <c r="E51" s="11">
        <f t="shared" si="17"/>
        <v>658730</v>
      </c>
      <c r="F51" s="11">
        <v>658730</v>
      </c>
      <c r="G51" s="11"/>
      <c r="H51" s="11"/>
      <c r="I51" s="11"/>
      <c r="J51" s="11">
        <f t="shared" si="18"/>
        <v>0</v>
      </c>
      <c r="K51" s="11">
        <f t="shared" si="19"/>
        <v>0</v>
      </c>
      <c r="L51" s="11"/>
      <c r="M51" s="11"/>
      <c r="N51" s="11"/>
      <c r="O51" s="11"/>
      <c r="P51" s="11">
        <f t="shared" si="12"/>
        <v>658730</v>
      </c>
      <c r="Q51" s="34"/>
      <c r="R51" s="35">
        <f t="shared" si="3"/>
        <v>0</v>
      </c>
      <c r="S51" s="34"/>
      <c r="T51" s="34"/>
    </row>
    <row r="52" spans="1:20" ht="53.25" customHeight="1">
      <c r="A52" s="31" t="s">
        <v>104</v>
      </c>
      <c r="B52" s="31" t="s">
        <v>105</v>
      </c>
      <c r="C52" s="32" t="s">
        <v>98</v>
      </c>
      <c r="D52" s="33" t="s">
        <v>106</v>
      </c>
      <c r="E52" s="11">
        <f t="shared" si="17"/>
        <v>78850</v>
      </c>
      <c r="F52" s="11">
        <v>78850</v>
      </c>
      <c r="G52" s="11">
        <v>25960</v>
      </c>
      <c r="H52" s="11">
        <v>27525</v>
      </c>
      <c r="I52" s="11"/>
      <c r="J52" s="11">
        <f t="shared" si="18"/>
        <v>0</v>
      </c>
      <c r="K52" s="11">
        <f t="shared" si="19"/>
        <v>0</v>
      </c>
      <c r="L52" s="11"/>
      <c r="M52" s="11"/>
      <c r="N52" s="11"/>
      <c r="O52" s="11"/>
      <c r="P52" s="11">
        <f t="shared" si="12"/>
        <v>78850</v>
      </c>
      <c r="Q52" s="34"/>
      <c r="R52" s="35">
        <f t="shared" si="3"/>
        <v>0</v>
      </c>
      <c r="S52" s="34"/>
      <c r="T52" s="34"/>
    </row>
    <row r="53" spans="1:20" ht="93" hidden="1" customHeight="1">
      <c r="A53" s="45" t="s">
        <v>150</v>
      </c>
      <c r="B53" s="39" t="s">
        <v>151</v>
      </c>
      <c r="C53" s="39" t="s">
        <v>98</v>
      </c>
      <c r="D53" s="33" t="s">
        <v>152</v>
      </c>
      <c r="E53" s="11">
        <f t="shared" si="17"/>
        <v>0</v>
      </c>
      <c r="F53" s="11"/>
      <c r="G53" s="11"/>
      <c r="H53" s="11"/>
      <c r="I53" s="11"/>
      <c r="J53" s="11">
        <f t="shared" si="18"/>
        <v>0</v>
      </c>
      <c r="K53" s="11">
        <f t="shared" ref="K53:K57" si="20">O53</f>
        <v>0</v>
      </c>
      <c r="L53" s="11"/>
      <c r="M53" s="11"/>
      <c r="N53" s="11"/>
      <c r="O53" s="11"/>
      <c r="P53" s="11">
        <f t="shared" si="12"/>
        <v>0</v>
      </c>
      <c r="Q53" s="34"/>
      <c r="R53" s="35">
        <f t="shared" si="3"/>
        <v>0</v>
      </c>
      <c r="S53" s="34"/>
      <c r="T53" s="34"/>
    </row>
    <row r="54" spans="1:20" s="22" customFormat="1" ht="113.25" hidden="1" customHeight="1">
      <c r="A54" s="45" t="s">
        <v>195</v>
      </c>
      <c r="B54" s="39">
        <v>1200</v>
      </c>
      <c r="C54" s="39" t="s">
        <v>98</v>
      </c>
      <c r="D54" s="33" t="s">
        <v>196</v>
      </c>
      <c r="E54" s="11">
        <f t="shared" si="17"/>
        <v>0</v>
      </c>
      <c r="F54" s="11"/>
      <c r="G54" s="11"/>
      <c r="H54" s="11"/>
      <c r="I54" s="11"/>
      <c r="J54" s="11">
        <f t="shared" si="18"/>
        <v>0</v>
      </c>
      <c r="K54" s="11">
        <f t="shared" si="20"/>
        <v>0</v>
      </c>
      <c r="L54" s="11"/>
      <c r="M54" s="11"/>
      <c r="N54" s="11"/>
      <c r="O54" s="11"/>
      <c r="P54" s="11">
        <f t="shared" si="12"/>
        <v>0</v>
      </c>
      <c r="Q54" s="34"/>
      <c r="R54" s="35">
        <f t="shared" si="3"/>
        <v>0</v>
      </c>
      <c r="S54" s="34"/>
      <c r="T54" s="34"/>
    </row>
    <row r="55" spans="1:20" s="22" customFormat="1" ht="113.25" hidden="1" customHeight="1">
      <c r="A55" s="45" t="s">
        <v>207</v>
      </c>
      <c r="B55" s="39">
        <v>1279</v>
      </c>
      <c r="C55" s="39" t="s">
        <v>98</v>
      </c>
      <c r="D55" s="33" t="s">
        <v>208</v>
      </c>
      <c r="E55" s="11">
        <f t="shared" si="17"/>
        <v>0</v>
      </c>
      <c r="F55" s="11"/>
      <c r="G55" s="11"/>
      <c r="H55" s="11"/>
      <c r="I55" s="11"/>
      <c r="J55" s="11">
        <f t="shared" si="18"/>
        <v>0</v>
      </c>
      <c r="K55" s="11">
        <f t="shared" si="20"/>
        <v>0</v>
      </c>
      <c r="L55" s="11"/>
      <c r="M55" s="11"/>
      <c r="N55" s="11"/>
      <c r="O55" s="11"/>
      <c r="P55" s="11">
        <f t="shared" si="12"/>
        <v>0</v>
      </c>
      <c r="Q55" s="34"/>
      <c r="R55" s="35">
        <f t="shared" si="3"/>
        <v>0</v>
      </c>
      <c r="S55" s="34"/>
      <c r="T55" s="34"/>
    </row>
    <row r="56" spans="1:20" s="22" customFormat="1" ht="149.25" customHeight="1">
      <c r="A56" s="45" t="s">
        <v>225</v>
      </c>
      <c r="B56" s="45" t="s">
        <v>226</v>
      </c>
      <c r="C56" s="45" t="s">
        <v>98</v>
      </c>
      <c r="D56" s="11" t="s">
        <v>224</v>
      </c>
      <c r="E56" s="11">
        <f t="shared" si="17"/>
        <v>0</v>
      </c>
      <c r="F56" s="11"/>
      <c r="G56" s="11"/>
      <c r="H56" s="11"/>
      <c r="I56" s="11"/>
      <c r="J56" s="11">
        <f t="shared" si="18"/>
        <v>5000</v>
      </c>
      <c r="K56" s="11">
        <f t="shared" si="20"/>
        <v>5000</v>
      </c>
      <c r="L56" s="11"/>
      <c r="M56" s="11"/>
      <c r="N56" s="11"/>
      <c r="O56" s="11">
        <v>5000</v>
      </c>
      <c r="P56" s="11">
        <f t="shared" si="12"/>
        <v>5000</v>
      </c>
      <c r="Q56" s="34"/>
      <c r="R56" s="35">
        <f t="shared" si="3"/>
        <v>0</v>
      </c>
      <c r="S56" s="34"/>
      <c r="T56" s="34"/>
    </row>
    <row r="57" spans="1:20" s="22" customFormat="1" ht="80.25" customHeight="1">
      <c r="A57" s="45" t="s">
        <v>206</v>
      </c>
      <c r="B57" s="39">
        <v>1300</v>
      </c>
      <c r="C57" s="45" t="s">
        <v>98</v>
      </c>
      <c r="D57" s="33" t="s">
        <v>227</v>
      </c>
      <c r="E57" s="11">
        <f t="shared" si="17"/>
        <v>0</v>
      </c>
      <c r="F57" s="11"/>
      <c r="G57" s="11"/>
      <c r="H57" s="11"/>
      <c r="I57" s="11"/>
      <c r="J57" s="11">
        <f t="shared" ref="J57:J58" si="21">L57+O57</f>
        <v>295000</v>
      </c>
      <c r="K57" s="11">
        <f t="shared" si="20"/>
        <v>295000</v>
      </c>
      <c r="L57" s="11"/>
      <c r="M57" s="11"/>
      <c r="N57" s="11"/>
      <c r="O57" s="11">
        <v>295000</v>
      </c>
      <c r="P57" s="11">
        <f t="shared" si="12"/>
        <v>295000</v>
      </c>
      <c r="Q57" s="34"/>
      <c r="R57" s="35">
        <f t="shared" si="3"/>
        <v>0</v>
      </c>
      <c r="S57" s="34"/>
      <c r="T57" s="34"/>
    </row>
    <row r="58" spans="1:20" s="22" customFormat="1" ht="81" hidden="1" customHeight="1">
      <c r="A58" s="45" t="s">
        <v>197</v>
      </c>
      <c r="B58" s="39">
        <v>1600</v>
      </c>
      <c r="C58" s="39" t="s">
        <v>98</v>
      </c>
      <c r="D58" s="33" t="s">
        <v>198</v>
      </c>
      <c r="E58" s="11">
        <f t="shared" si="17"/>
        <v>0</v>
      </c>
      <c r="F58" s="11"/>
      <c r="G58" s="11"/>
      <c r="H58" s="11"/>
      <c r="I58" s="11"/>
      <c r="J58" s="11">
        <f t="shared" si="21"/>
        <v>0</v>
      </c>
      <c r="K58" s="11"/>
      <c r="L58" s="11"/>
      <c r="M58" s="11"/>
      <c r="N58" s="11"/>
      <c r="O58" s="11"/>
      <c r="P58" s="11">
        <f t="shared" si="12"/>
        <v>0</v>
      </c>
      <c r="Q58" s="34"/>
      <c r="R58" s="35">
        <f t="shared" si="3"/>
        <v>0</v>
      </c>
      <c r="S58" s="34"/>
      <c r="T58" s="34"/>
    </row>
    <row r="59" spans="1:20" s="22" customFormat="1" ht="81" hidden="1" customHeight="1">
      <c r="A59" s="45" t="s">
        <v>209</v>
      </c>
      <c r="B59" s="45" t="s">
        <v>210</v>
      </c>
      <c r="C59" s="45" t="s">
        <v>98</v>
      </c>
      <c r="D59" s="33" t="s">
        <v>211</v>
      </c>
      <c r="E59" s="11">
        <f t="shared" si="17"/>
        <v>0</v>
      </c>
      <c r="F59" s="11"/>
      <c r="G59" s="11"/>
      <c r="H59" s="11"/>
      <c r="I59" s="11"/>
      <c r="J59" s="11"/>
      <c r="K59" s="11"/>
      <c r="L59" s="11"/>
      <c r="M59" s="11"/>
      <c r="N59" s="11"/>
      <c r="O59" s="11"/>
      <c r="P59" s="11">
        <f t="shared" si="12"/>
        <v>0</v>
      </c>
      <c r="Q59" s="34"/>
      <c r="R59" s="35">
        <f t="shared" si="3"/>
        <v>0</v>
      </c>
      <c r="S59" s="34"/>
      <c r="T59" s="34"/>
    </row>
    <row r="60" spans="1:20" ht="86.25" hidden="1" customHeight="1">
      <c r="A60" s="31" t="s">
        <v>107</v>
      </c>
      <c r="B60" s="31" t="s">
        <v>109</v>
      </c>
      <c r="C60" s="32" t="s">
        <v>108</v>
      </c>
      <c r="D60" s="33" t="s">
        <v>194</v>
      </c>
      <c r="E60" s="11">
        <f t="shared" si="17"/>
        <v>0</v>
      </c>
      <c r="F60" s="11"/>
      <c r="G60" s="11"/>
      <c r="H60" s="11"/>
      <c r="I60" s="11"/>
      <c r="J60" s="11">
        <v>0</v>
      </c>
      <c r="K60" s="11"/>
      <c r="L60" s="11"/>
      <c r="M60" s="11"/>
      <c r="N60" s="11"/>
      <c r="O60" s="11"/>
      <c r="P60" s="11">
        <f t="shared" si="12"/>
        <v>0</v>
      </c>
      <c r="Q60" s="34"/>
      <c r="R60" s="35">
        <f t="shared" si="3"/>
        <v>0</v>
      </c>
      <c r="S60" s="34"/>
      <c r="T60" s="34"/>
    </row>
    <row r="61" spans="1:20" ht="94.5" hidden="1" customHeight="1">
      <c r="A61" s="31" t="s">
        <v>110</v>
      </c>
      <c r="B61" s="31" t="s">
        <v>111</v>
      </c>
      <c r="C61" s="32" t="s">
        <v>108</v>
      </c>
      <c r="D61" s="33" t="s">
        <v>112</v>
      </c>
      <c r="E61" s="11">
        <f t="shared" si="17"/>
        <v>0</v>
      </c>
      <c r="F61" s="11"/>
      <c r="G61" s="11"/>
      <c r="H61" s="11"/>
      <c r="I61" s="11"/>
      <c r="J61" s="11">
        <v>0</v>
      </c>
      <c r="K61" s="11"/>
      <c r="L61" s="11"/>
      <c r="M61" s="11"/>
      <c r="N61" s="11"/>
      <c r="O61" s="11"/>
      <c r="P61" s="11">
        <f t="shared" si="12"/>
        <v>0</v>
      </c>
      <c r="Q61" s="34"/>
      <c r="R61" s="35">
        <f t="shared" si="3"/>
        <v>0</v>
      </c>
      <c r="S61" s="34"/>
      <c r="T61" s="34"/>
    </row>
    <row r="62" spans="1:20" ht="61.5" customHeight="1">
      <c r="A62" s="31" t="s">
        <v>113</v>
      </c>
      <c r="B62" s="31" t="s">
        <v>115</v>
      </c>
      <c r="C62" s="45" t="s">
        <v>114</v>
      </c>
      <c r="D62" s="33" t="s">
        <v>116</v>
      </c>
      <c r="E62" s="11">
        <f t="shared" si="17"/>
        <v>2242737</v>
      </c>
      <c r="F62" s="11">
        <f>2272737-30000</f>
        <v>2242737</v>
      </c>
      <c r="G62" s="11">
        <v>922800</v>
      </c>
      <c r="H62" s="11">
        <f>966497-30000</f>
        <v>936497</v>
      </c>
      <c r="I62" s="11"/>
      <c r="J62" s="11">
        <f>L62+O62</f>
        <v>0</v>
      </c>
      <c r="K62" s="11">
        <f>O62</f>
        <v>0</v>
      </c>
      <c r="L62" s="11"/>
      <c r="M62" s="11"/>
      <c r="N62" s="11"/>
      <c r="O62" s="11"/>
      <c r="P62" s="11">
        <f t="shared" si="12"/>
        <v>2242737</v>
      </c>
      <c r="Q62" s="34"/>
      <c r="R62" s="35">
        <f t="shared" si="3"/>
        <v>0</v>
      </c>
      <c r="S62" s="34"/>
      <c r="T62" s="34"/>
    </row>
    <row r="63" spans="1:20" ht="38.25" hidden="1" customHeight="1">
      <c r="A63" s="31" t="s">
        <v>117</v>
      </c>
      <c r="B63" s="31" t="s">
        <v>43</v>
      </c>
      <c r="C63" s="32" t="s">
        <v>42</v>
      </c>
      <c r="D63" s="33" t="s">
        <v>44</v>
      </c>
      <c r="E63" s="11">
        <f t="shared" si="17"/>
        <v>0</v>
      </c>
      <c r="F63" s="11"/>
      <c r="G63" s="11"/>
      <c r="H63" s="11"/>
      <c r="I63" s="11"/>
      <c r="J63" s="11">
        <v>0</v>
      </c>
      <c r="K63" s="11"/>
      <c r="L63" s="11"/>
      <c r="M63" s="11"/>
      <c r="N63" s="11"/>
      <c r="O63" s="11"/>
      <c r="P63" s="11">
        <f t="shared" si="12"/>
        <v>0</v>
      </c>
      <c r="Q63" s="34"/>
      <c r="R63" s="35">
        <f t="shared" si="3"/>
        <v>0</v>
      </c>
      <c r="S63" s="34"/>
      <c r="T63" s="34"/>
    </row>
    <row r="64" spans="1:20" ht="85.5" hidden="1" customHeight="1">
      <c r="A64" s="31" t="s">
        <v>118</v>
      </c>
      <c r="B64" s="31" t="s">
        <v>120</v>
      </c>
      <c r="C64" s="32" t="s">
        <v>119</v>
      </c>
      <c r="D64" s="33" t="s">
        <v>121</v>
      </c>
      <c r="E64" s="11">
        <f t="shared" si="17"/>
        <v>0</v>
      </c>
      <c r="F64" s="11"/>
      <c r="G64" s="11"/>
      <c r="H64" s="11"/>
      <c r="I64" s="11"/>
      <c r="J64" s="11">
        <v>0</v>
      </c>
      <c r="K64" s="11"/>
      <c r="L64" s="11"/>
      <c r="M64" s="11"/>
      <c r="N64" s="11"/>
      <c r="O64" s="11"/>
      <c r="P64" s="11">
        <f t="shared" si="12"/>
        <v>0</v>
      </c>
      <c r="Q64" s="34"/>
      <c r="R64" s="35">
        <f t="shared" si="3"/>
        <v>0</v>
      </c>
      <c r="S64" s="34"/>
      <c r="T64" s="34"/>
    </row>
    <row r="65" spans="1:20" s="22" customFormat="1" ht="18" hidden="1" customHeight="1">
      <c r="A65" s="31" t="s">
        <v>183</v>
      </c>
      <c r="B65" s="31" t="s">
        <v>132</v>
      </c>
      <c r="C65" s="32" t="s">
        <v>131</v>
      </c>
      <c r="D65" s="33" t="s">
        <v>133</v>
      </c>
      <c r="E65" s="11">
        <f>F65+I65</f>
        <v>0</v>
      </c>
      <c r="F65" s="11"/>
      <c r="G65" s="11"/>
      <c r="H65" s="11"/>
      <c r="I65" s="11"/>
      <c r="J65" s="11">
        <v>0</v>
      </c>
      <c r="K65" s="11"/>
      <c r="L65" s="11"/>
      <c r="M65" s="11"/>
      <c r="N65" s="11"/>
      <c r="O65" s="11"/>
      <c r="P65" s="11">
        <f t="shared" ref="P65" si="22">E65+J65</f>
        <v>0</v>
      </c>
      <c r="Q65" s="34"/>
      <c r="R65" s="35">
        <f t="shared" ref="R65:R75" si="23">E65+J65-P65</f>
        <v>0</v>
      </c>
      <c r="S65" s="34"/>
      <c r="T65" s="34"/>
    </row>
    <row r="66" spans="1:20" s="22" customFormat="1" ht="31.5">
      <c r="A66" s="46" t="s">
        <v>187</v>
      </c>
      <c r="B66" s="41"/>
      <c r="C66" s="42"/>
      <c r="D66" s="43" t="s">
        <v>189</v>
      </c>
      <c r="E66" s="44">
        <f>E67</f>
        <v>3450292</v>
      </c>
      <c r="F66" s="44">
        <f t="shared" ref="F66:P66" si="24">F67</f>
        <v>3450292</v>
      </c>
      <c r="G66" s="44">
        <f t="shared" si="24"/>
        <v>2460031</v>
      </c>
      <c r="H66" s="44">
        <f t="shared" si="24"/>
        <v>46775</v>
      </c>
      <c r="I66" s="44">
        <f t="shared" si="24"/>
        <v>0</v>
      </c>
      <c r="J66" s="44">
        <f t="shared" si="24"/>
        <v>0</v>
      </c>
      <c r="K66" s="44">
        <f t="shared" si="24"/>
        <v>0</v>
      </c>
      <c r="L66" s="44">
        <f t="shared" si="24"/>
        <v>0</v>
      </c>
      <c r="M66" s="44">
        <f t="shared" si="24"/>
        <v>0</v>
      </c>
      <c r="N66" s="44">
        <f t="shared" si="24"/>
        <v>0</v>
      </c>
      <c r="O66" s="44">
        <f t="shared" si="24"/>
        <v>0</v>
      </c>
      <c r="P66" s="44">
        <f t="shared" si="24"/>
        <v>3450292</v>
      </c>
      <c r="Q66" s="34"/>
      <c r="R66" s="35">
        <f t="shared" si="23"/>
        <v>0</v>
      </c>
      <c r="S66" s="34"/>
      <c r="T66" s="34"/>
    </row>
    <row r="67" spans="1:20" s="22" customFormat="1" ht="31.5">
      <c r="A67" s="46" t="s">
        <v>188</v>
      </c>
      <c r="B67" s="41"/>
      <c r="C67" s="42"/>
      <c r="D67" s="43" t="s">
        <v>189</v>
      </c>
      <c r="E67" s="44">
        <f>SUM(E68:E72)</f>
        <v>3450292</v>
      </c>
      <c r="F67" s="44">
        <f>SUM(F68:F72)</f>
        <v>3450292</v>
      </c>
      <c r="G67" s="44">
        <f t="shared" ref="G67:I67" si="25">SUM(G68:G72)</f>
        <v>2460031</v>
      </c>
      <c r="H67" s="44">
        <f t="shared" si="25"/>
        <v>46775</v>
      </c>
      <c r="I67" s="44">
        <f t="shared" si="25"/>
        <v>0</v>
      </c>
      <c r="J67" s="44">
        <f>SUM(J68:J72)</f>
        <v>0</v>
      </c>
      <c r="K67" s="44">
        <f t="shared" ref="K67" si="26">SUM(K68:K72)</f>
        <v>0</v>
      </c>
      <c r="L67" s="44">
        <f t="shared" ref="L67" si="27">SUM(L68:L72)</f>
        <v>0</v>
      </c>
      <c r="M67" s="44">
        <f t="shared" ref="M67" si="28">SUM(M68:M72)</f>
        <v>0</v>
      </c>
      <c r="N67" s="44">
        <f t="shared" ref="N67" si="29">SUM(N68:N72)</f>
        <v>0</v>
      </c>
      <c r="O67" s="44">
        <f t="shared" ref="O67" si="30">SUM(O68:O72)</f>
        <v>0</v>
      </c>
      <c r="P67" s="44">
        <f>SUM(P68:P72)</f>
        <v>3450292</v>
      </c>
      <c r="Q67" s="34"/>
      <c r="R67" s="35">
        <f t="shared" si="23"/>
        <v>0</v>
      </c>
      <c r="S67" s="34"/>
      <c r="T67" s="34"/>
    </row>
    <row r="68" spans="1:20" s="22" customFormat="1" ht="47.25">
      <c r="A68" s="39" t="s">
        <v>186</v>
      </c>
      <c r="B68" s="31" t="s">
        <v>77</v>
      </c>
      <c r="C68" s="32" t="s">
        <v>20</v>
      </c>
      <c r="D68" s="33" t="s">
        <v>78</v>
      </c>
      <c r="E68" s="11">
        <f>F68+I68</f>
        <v>3057375</v>
      </c>
      <c r="F68" s="11">
        <v>3057375</v>
      </c>
      <c r="G68" s="11">
        <v>2460031</v>
      </c>
      <c r="H68" s="11">
        <v>46775</v>
      </c>
      <c r="I68" s="11"/>
      <c r="J68" s="11">
        <f>L68+O68</f>
        <v>0</v>
      </c>
      <c r="K68" s="11">
        <f>O68</f>
        <v>0</v>
      </c>
      <c r="L68" s="11"/>
      <c r="M68" s="11"/>
      <c r="N68" s="11"/>
      <c r="O68" s="11"/>
      <c r="P68" s="11">
        <f t="shared" ref="P68" si="31">E68+J68</f>
        <v>3057375</v>
      </c>
      <c r="Q68" s="34"/>
      <c r="R68" s="35">
        <f t="shared" si="23"/>
        <v>0</v>
      </c>
      <c r="S68" s="34"/>
      <c r="T68" s="34"/>
    </row>
    <row r="69" spans="1:20" s="22" customFormat="1" ht="47.25">
      <c r="A69" s="31" t="s">
        <v>212</v>
      </c>
      <c r="B69" s="31" t="s">
        <v>156</v>
      </c>
      <c r="C69" s="32" t="s">
        <v>31</v>
      </c>
      <c r="D69" s="33" t="s">
        <v>157</v>
      </c>
      <c r="E69" s="11">
        <f t="shared" ref="E69:E72" si="32">F69+I69</f>
        <v>5190</v>
      </c>
      <c r="F69" s="11">
        <v>5190</v>
      </c>
      <c r="G69" s="11"/>
      <c r="H69" s="11"/>
      <c r="I69" s="11"/>
      <c r="J69" s="11">
        <v>0</v>
      </c>
      <c r="K69" s="11">
        <f t="shared" ref="K69:K72" si="33">O69</f>
        <v>0</v>
      </c>
      <c r="L69" s="11"/>
      <c r="M69" s="11"/>
      <c r="N69" s="11"/>
      <c r="O69" s="11"/>
      <c r="P69" s="11">
        <f t="shared" ref="P69:P72" si="34">J69+E69</f>
        <v>5190</v>
      </c>
      <c r="Q69" s="34"/>
      <c r="R69" s="35">
        <f t="shared" si="23"/>
        <v>0</v>
      </c>
      <c r="S69" s="34"/>
      <c r="T69" s="34"/>
    </row>
    <row r="70" spans="1:20" s="22" customFormat="1" ht="78.75">
      <c r="A70" s="31" t="s">
        <v>213</v>
      </c>
      <c r="B70" s="31" t="s">
        <v>158</v>
      </c>
      <c r="C70" s="32" t="s">
        <v>81</v>
      </c>
      <c r="D70" s="33" t="s">
        <v>159</v>
      </c>
      <c r="E70" s="11">
        <f t="shared" si="32"/>
        <v>4200</v>
      </c>
      <c r="F70" s="11">
        <v>4200</v>
      </c>
      <c r="G70" s="11"/>
      <c r="H70" s="11"/>
      <c r="I70" s="11"/>
      <c r="J70" s="11">
        <v>0</v>
      </c>
      <c r="K70" s="11">
        <f t="shared" si="33"/>
        <v>0</v>
      </c>
      <c r="L70" s="11"/>
      <c r="M70" s="11"/>
      <c r="N70" s="11"/>
      <c r="O70" s="11"/>
      <c r="P70" s="11">
        <f t="shared" si="34"/>
        <v>4200</v>
      </c>
      <c r="Q70" s="34"/>
      <c r="R70" s="35">
        <f t="shared" si="23"/>
        <v>0</v>
      </c>
      <c r="S70" s="34"/>
      <c r="T70" s="34"/>
    </row>
    <row r="71" spans="1:20" s="22" customFormat="1" ht="36.75" customHeight="1">
      <c r="A71" s="31" t="s">
        <v>214</v>
      </c>
      <c r="B71" s="31" t="s">
        <v>32</v>
      </c>
      <c r="C71" s="32" t="s">
        <v>31</v>
      </c>
      <c r="D71" s="33" t="s">
        <v>33</v>
      </c>
      <c r="E71" s="11">
        <f t="shared" si="32"/>
        <v>326509</v>
      </c>
      <c r="F71" s="11">
        <f>3509+5000+168000+150000</f>
        <v>326509</v>
      </c>
      <c r="G71" s="11"/>
      <c r="H71" s="11"/>
      <c r="I71" s="11"/>
      <c r="J71" s="11">
        <v>0</v>
      </c>
      <c r="K71" s="11">
        <f t="shared" si="33"/>
        <v>0</v>
      </c>
      <c r="L71" s="11"/>
      <c r="M71" s="11"/>
      <c r="N71" s="11"/>
      <c r="O71" s="11"/>
      <c r="P71" s="11">
        <f t="shared" si="34"/>
        <v>326509</v>
      </c>
      <c r="Q71" s="34"/>
      <c r="R71" s="35">
        <f t="shared" si="23"/>
        <v>0</v>
      </c>
      <c r="S71" s="34"/>
      <c r="T71" s="34"/>
    </row>
    <row r="72" spans="1:20" s="22" customFormat="1" ht="37.5" customHeight="1">
      <c r="A72" s="31" t="s">
        <v>202</v>
      </c>
      <c r="B72" s="31" t="s">
        <v>35</v>
      </c>
      <c r="C72" s="32" t="s">
        <v>34</v>
      </c>
      <c r="D72" s="33" t="s">
        <v>36</v>
      </c>
      <c r="E72" s="11">
        <f t="shared" si="32"/>
        <v>57018</v>
      </c>
      <c r="F72" s="11">
        <f>7018+50000</f>
        <v>57018</v>
      </c>
      <c r="G72" s="11"/>
      <c r="H72" s="11"/>
      <c r="I72" s="11"/>
      <c r="J72" s="11">
        <v>0</v>
      </c>
      <c r="K72" s="11">
        <f t="shared" si="33"/>
        <v>0</v>
      </c>
      <c r="L72" s="11"/>
      <c r="M72" s="11"/>
      <c r="N72" s="11"/>
      <c r="O72" s="11"/>
      <c r="P72" s="11">
        <f t="shared" si="34"/>
        <v>57018</v>
      </c>
      <c r="Q72" s="34"/>
      <c r="R72" s="35">
        <f t="shared" si="23"/>
        <v>0</v>
      </c>
      <c r="S72" s="34"/>
      <c r="T72" s="34"/>
    </row>
    <row r="73" spans="1:20" s="22" customFormat="1" ht="31.5">
      <c r="A73" s="46" t="s">
        <v>190</v>
      </c>
      <c r="B73" s="41"/>
      <c r="C73" s="42"/>
      <c r="D73" s="43" t="s">
        <v>193</v>
      </c>
      <c r="E73" s="44">
        <f>E74</f>
        <v>1888815</v>
      </c>
      <c r="F73" s="44">
        <f t="shared" ref="F73:P73" si="35">F74</f>
        <v>1888815</v>
      </c>
      <c r="G73" s="44">
        <f t="shared" si="35"/>
        <v>1446650</v>
      </c>
      <c r="H73" s="44">
        <f t="shared" si="35"/>
        <v>52428</v>
      </c>
      <c r="I73" s="44">
        <f t="shared" si="35"/>
        <v>0</v>
      </c>
      <c r="J73" s="44">
        <f t="shared" si="35"/>
        <v>0</v>
      </c>
      <c r="K73" s="44">
        <f t="shared" si="35"/>
        <v>0</v>
      </c>
      <c r="L73" s="44">
        <f t="shared" si="35"/>
        <v>0</v>
      </c>
      <c r="M73" s="44">
        <f t="shared" si="35"/>
        <v>0</v>
      </c>
      <c r="N73" s="44">
        <f t="shared" si="35"/>
        <v>0</v>
      </c>
      <c r="O73" s="44">
        <f t="shared" si="35"/>
        <v>0</v>
      </c>
      <c r="P73" s="44">
        <f t="shared" si="35"/>
        <v>1888815</v>
      </c>
      <c r="Q73" s="34"/>
      <c r="R73" s="35">
        <f t="shared" si="23"/>
        <v>0</v>
      </c>
      <c r="S73" s="34"/>
      <c r="T73" s="34"/>
    </row>
    <row r="74" spans="1:20" s="22" customFormat="1" ht="31.5">
      <c r="A74" s="46" t="s">
        <v>191</v>
      </c>
      <c r="B74" s="41"/>
      <c r="C74" s="42"/>
      <c r="D74" s="43" t="s">
        <v>193</v>
      </c>
      <c r="E74" s="44">
        <f>SUM(E75)</f>
        <v>1888815</v>
      </c>
      <c r="F74" s="44">
        <f t="shared" ref="F74:P74" si="36">SUM(F75)</f>
        <v>1888815</v>
      </c>
      <c r="G74" s="44">
        <f t="shared" si="36"/>
        <v>1446650</v>
      </c>
      <c r="H74" s="44">
        <f t="shared" si="36"/>
        <v>52428</v>
      </c>
      <c r="I74" s="44">
        <f t="shared" si="36"/>
        <v>0</v>
      </c>
      <c r="J74" s="44">
        <f t="shared" si="36"/>
        <v>0</v>
      </c>
      <c r="K74" s="44">
        <f t="shared" si="36"/>
        <v>0</v>
      </c>
      <c r="L74" s="44">
        <f t="shared" si="36"/>
        <v>0</v>
      </c>
      <c r="M74" s="44">
        <f t="shared" si="36"/>
        <v>0</v>
      </c>
      <c r="N74" s="44">
        <f t="shared" si="36"/>
        <v>0</v>
      </c>
      <c r="O74" s="44">
        <f t="shared" si="36"/>
        <v>0</v>
      </c>
      <c r="P74" s="44">
        <f t="shared" si="36"/>
        <v>1888815</v>
      </c>
      <c r="Q74" s="34"/>
      <c r="R74" s="35">
        <f t="shared" si="23"/>
        <v>0</v>
      </c>
      <c r="S74" s="34"/>
      <c r="T74" s="34"/>
    </row>
    <row r="75" spans="1:20" s="22" customFormat="1" ht="47.25">
      <c r="A75" s="39" t="s">
        <v>192</v>
      </c>
      <c r="B75" s="31" t="s">
        <v>77</v>
      </c>
      <c r="C75" s="32" t="s">
        <v>20</v>
      </c>
      <c r="D75" s="33" t="s">
        <v>78</v>
      </c>
      <c r="E75" s="11">
        <f>F75+I75</f>
        <v>1888815</v>
      </c>
      <c r="F75" s="11">
        <f>1988815-100000</f>
        <v>1888815</v>
      </c>
      <c r="G75" s="11">
        <v>1446650</v>
      </c>
      <c r="H75" s="11">
        <v>52428</v>
      </c>
      <c r="I75" s="11"/>
      <c r="J75" s="11">
        <f>L75+O75</f>
        <v>0</v>
      </c>
      <c r="K75" s="11">
        <f>O75</f>
        <v>0</v>
      </c>
      <c r="L75" s="11"/>
      <c r="M75" s="11"/>
      <c r="N75" s="11"/>
      <c r="O75" s="11"/>
      <c r="P75" s="11">
        <f t="shared" ref="P75" si="37">E75+J75</f>
        <v>1888815</v>
      </c>
      <c r="Q75" s="34"/>
      <c r="R75" s="35">
        <f t="shared" si="23"/>
        <v>0</v>
      </c>
      <c r="S75" s="34"/>
      <c r="T75" s="34"/>
    </row>
    <row r="76" spans="1:20" ht="31.5">
      <c r="A76" s="40" t="s">
        <v>122</v>
      </c>
      <c r="B76" s="41"/>
      <c r="C76" s="42"/>
      <c r="D76" s="43" t="s">
        <v>123</v>
      </c>
      <c r="E76" s="44">
        <f>E77</f>
        <v>3113530</v>
      </c>
      <c r="F76" s="44">
        <f t="shared" ref="F76:O76" si="38">F77</f>
        <v>3013530</v>
      </c>
      <c r="G76" s="44">
        <f t="shared" si="38"/>
        <v>2043647</v>
      </c>
      <c r="H76" s="44">
        <f t="shared" si="38"/>
        <v>38805</v>
      </c>
      <c r="I76" s="44">
        <f t="shared" si="38"/>
        <v>0</v>
      </c>
      <c r="J76" s="44">
        <f t="shared" si="38"/>
        <v>0</v>
      </c>
      <c r="K76" s="44">
        <f t="shared" si="38"/>
        <v>0</v>
      </c>
      <c r="L76" s="44">
        <f t="shared" si="38"/>
        <v>0</v>
      </c>
      <c r="M76" s="44">
        <f t="shared" si="38"/>
        <v>0</v>
      </c>
      <c r="N76" s="44">
        <f t="shared" si="38"/>
        <v>0</v>
      </c>
      <c r="O76" s="44">
        <f t="shared" si="38"/>
        <v>0</v>
      </c>
      <c r="P76" s="44">
        <f t="shared" ref="P76" si="39">P77</f>
        <v>3113530</v>
      </c>
      <c r="Q76" s="34"/>
      <c r="R76" s="35">
        <f t="shared" si="3"/>
        <v>0</v>
      </c>
      <c r="S76" s="34"/>
      <c r="T76" s="34"/>
    </row>
    <row r="77" spans="1:20" ht="31.5">
      <c r="A77" s="40" t="s">
        <v>124</v>
      </c>
      <c r="B77" s="41"/>
      <c r="C77" s="42"/>
      <c r="D77" s="43" t="s">
        <v>123</v>
      </c>
      <c r="E77" s="44">
        <f>SUM(E78:E80)</f>
        <v>3113530</v>
      </c>
      <c r="F77" s="44">
        <f>SUM(F78:F80)</f>
        <v>3013530</v>
      </c>
      <c r="G77" s="44">
        <f t="shared" ref="G77:O77" si="40">SUM(G78:G80)</f>
        <v>2043647</v>
      </c>
      <c r="H77" s="44">
        <f t="shared" si="40"/>
        <v>38805</v>
      </c>
      <c r="I77" s="44">
        <f>SUM(I78:I80)</f>
        <v>0</v>
      </c>
      <c r="J77" s="44">
        <f t="shared" si="40"/>
        <v>0</v>
      </c>
      <c r="K77" s="44">
        <f t="shared" si="40"/>
        <v>0</v>
      </c>
      <c r="L77" s="44">
        <f t="shared" si="40"/>
        <v>0</v>
      </c>
      <c r="M77" s="44">
        <f t="shared" si="40"/>
        <v>0</v>
      </c>
      <c r="N77" s="44">
        <f t="shared" si="40"/>
        <v>0</v>
      </c>
      <c r="O77" s="44">
        <f t="shared" si="40"/>
        <v>0</v>
      </c>
      <c r="P77" s="44">
        <f>SUM(P78:P80)</f>
        <v>3113530</v>
      </c>
      <c r="Q77" s="34"/>
      <c r="R77" s="35">
        <f t="shared" si="3"/>
        <v>0</v>
      </c>
      <c r="S77" s="34"/>
      <c r="T77" s="34"/>
    </row>
    <row r="78" spans="1:20" ht="47.25">
      <c r="A78" s="31" t="s">
        <v>125</v>
      </c>
      <c r="B78" s="31" t="s">
        <v>77</v>
      </c>
      <c r="C78" s="32" t="s">
        <v>20</v>
      </c>
      <c r="D78" s="33" t="s">
        <v>78</v>
      </c>
      <c r="E78" s="11">
        <f>F78+I78</f>
        <v>2611005</v>
      </c>
      <c r="F78" s="11">
        <v>2611005</v>
      </c>
      <c r="G78" s="11">
        <v>2043647</v>
      </c>
      <c r="H78" s="11">
        <v>38805</v>
      </c>
      <c r="I78" s="11"/>
      <c r="J78" s="11">
        <v>0</v>
      </c>
      <c r="K78" s="11">
        <f t="shared" ref="K78:K79" si="41">O78</f>
        <v>0</v>
      </c>
      <c r="L78" s="11"/>
      <c r="M78" s="11"/>
      <c r="N78" s="11"/>
      <c r="O78" s="11"/>
      <c r="P78" s="11">
        <f t="shared" si="12"/>
        <v>2611005</v>
      </c>
      <c r="Q78" s="34"/>
      <c r="R78" s="35">
        <f t="shared" si="3"/>
        <v>0</v>
      </c>
      <c r="S78" s="34"/>
      <c r="T78" s="34"/>
    </row>
    <row r="79" spans="1:20" ht="21.75" customHeight="1">
      <c r="A79" s="31" t="s">
        <v>126</v>
      </c>
      <c r="B79" s="31" t="s">
        <v>128</v>
      </c>
      <c r="C79" s="32" t="s">
        <v>127</v>
      </c>
      <c r="D79" s="33" t="s">
        <v>129</v>
      </c>
      <c r="E79" s="11">
        <v>100000</v>
      </c>
      <c r="F79" s="11"/>
      <c r="G79" s="11"/>
      <c r="H79" s="11"/>
      <c r="I79" s="11"/>
      <c r="J79" s="11">
        <v>0</v>
      </c>
      <c r="K79" s="11">
        <f t="shared" si="41"/>
        <v>0</v>
      </c>
      <c r="L79" s="11"/>
      <c r="M79" s="11"/>
      <c r="N79" s="11"/>
      <c r="O79" s="11"/>
      <c r="P79" s="11">
        <f t="shared" si="12"/>
        <v>100000</v>
      </c>
      <c r="Q79" s="34"/>
      <c r="R79" s="35">
        <f t="shared" si="3"/>
        <v>0</v>
      </c>
      <c r="S79" s="34"/>
      <c r="T79" s="34"/>
    </row>
    <row r="80" spans="1:20" ht="21.75" customHeight="1">
      <c r="A80" s="31" t="s">
        <v>130</v>
      </c>
      <c r="B80" s="31" t="s">
        <v>132</v>
      </c>
      <c r="C80" s="32" t="s">
        <v>131</v>
      </c>
      <c r="D80" s="33" t="s">
        <v>133</v>
      </c>
      <c r="E80" s="11">
        <f>F80+I80</f>
        <v>402525</v>
      </c>
      <c r="F80" s="11">
        <v>402525</v>
      </c>
      <c r="G80" s="11"/>
      <c r="H80" s="11"/>
      <c r="I80" s="11"/>
      <c r="J80" s="11">
        <f>L80+O80</f>
        <v>0</v>
      </c>
      <c r="K80" s="11">
        <f>O80</f>
        <v>0</v>
      </c>
      <c r="L80" s="11"/>
      <c r="M80" s="11"/>
      <c r="N80" s="11"/>
      <c r="O80" s="11"/>
      <c r="P80" s="11">
        <f t="shared" si="12"/>
        <v>402525</v>
      </c>
      <c r="Q80" s="34"/>
      <c r="R80" s="35">
        <f t="shared" si="3"/>
        <v>0</v>
      </c>
      <c r="S80" s="34"/>
      <c r="T80" s="34"/>
    </row>
    <row r="81" spans="1:23" ht="31.5" customHeight="1">
      <c r="A81" s="17" t="s">
        <v>134</v>
      </c>
      <c r="B81" s="18" t="s">
        <v>134</v>
      </c>
      <c r="C81" s="19" t="s">
        <v>134</v>
      </c>
      <c r="D81" s="20" t="s">
        <v>135</v>
      </c>
      <c r="E81" s="16">
        <f t="shared" ref="E81:P81" si="42">E14+E41+E76+E73+E66</f>
        <v>100678917</v>
      </c>
      <c r="F81" s="16">
        <f t="shared" si="42"/>
        <v>97278917</v>
      </c>
      <c r="G81" s="16">
        <f t="shared" si="42"/>
        <v>43727995</v>
      </c>
      <c r="H81" s="16">
        <f t="shared" si="42"/>
        <v>8322324</v>
      </c>
      <c r="I81" s="16">
        <f t="shared" si="42"/>
        <v>3300000</v>
      </c>
      <c r="J81" s="16">
        <f t="shared" si="42"/>
        <v>5183840</v>
      </c>
      <c r="K81" s="16">
        <f t="shared" si="42"/>
        <v>1400000</v>
      </c>
      <c r="L81" s="16">
        <f t="shared" si="42"/>
        <v>80840</v>
      </c>
      <c r="M81" s="16">
        <f t="shared" si="42"/>
        <v>0</v>
      </c>
      <c r="N81" s="16">
        <f t="shared" si="42"/>
        <v>0</v>
      </c>
      <c r="O81" s="16">
        <f t="shared" si="42"/>
        <v>5103000</v>
      </c>
      <c r="P81" s="16">
        <f t="shared" si="42"/>
        <v>105862757</v>
      </c>
      <c r="R81" s="23">
        <f t="shared" si="3"/>
        <v>0</v>
      </c>
    </row>
    <row r="82" spans="1:23">
      <c r="R82" s="23">
        <f t="shared" si="3"/>
        <v>0</v>
      </c>
    </row>
    <row r="83" spans="1:23" s="22" customFormat="1">
      <c r="R83" s="23"/>
    </row>
    <row r="84" spans="1:23" s="22" customFormat="1">
      <c r="R84" s="23"/>
    </row>
    <row r="85" spans="1:23" s="22" customFormat="1">
      <c r="N85" s="23"/>
    </row>
    <row r="86" spans="1:23" s="27" customFormat="1" ht="18.75">
      <c r="B86" s="55" t="s">
        <v>222</v>
      </c>
      <c r="I86" s="55" t="s">
        <v>223</v>
      </c>
    </row>
    <row r="91" spans="1:23" ht="15">
      <c r="C91" s="30" t="s">
        <v>138</v>
      </c>
      <c r="D91" s="6" t="s">
        <v>139</v>
      </c>
      <c r="E91" s="7">
        <f>F91+I91</f>
        <v>38338307</v>
      </c>
      <c r="F91" s="7">
        <f t="shared" ref="F91:P91" si="43">F16+F43+F78+F17+F75+F68</f>
        <v>38338307</v>
      </c>
      <c r="G91" s="24">
        <f t="shared" si="43"/>
        <v>27622414</v>
      </c>
      <c r="H91" s="24">
        <f t="shared" si="43"/>
        <v>2442139</v>
      </c>
      <c r="I91" s="24">
        <f t="shared" si="43"/>
        <v>0</v>
      </c>
      <c r="J91" s="24">
        <f t="shared" si="43"/>
        <v>0</v>
      </c>
      <c r="K91" s="24">
        <f t="shared" si="43"/>
        <v>0</v>
      </c>
      <c r="L91" s="24">
        <f t="shared" si="43"/>
        <v>0</v>
      </c>
      <c r="M91" s="24">
        <f t="shared" si="43"/>
        <v>0</v>
      </c>
      <c r="N91" s="24">
        <f t="shared" si="43"/>
        <v>0</v>
      </c>
      <c r="O91" s="24">
        <f t="shared" si="43"/>
        <v>0</v>
      </c>
      <c r="P91" s="24">
        <f t="shared" si="43"/>
        <v>38338307</v>
      </c>
      <c r="Q91" s="9">
        <f>P91/$P$103*100</f>
        <v>36.215103485355101</v>
      </c>
      <c r="R91" s="23">
        <f t="shared" ref="R91:R100" si="44">E91+J91-P91</f>
        <v>0</v>
      </c>
      <c r="S91" s="9"/>
      <c r="U91" s="47"/>
    </row>
    <row r="92" spans="1:23" ht="15">
      <c r="C92" s="6">
        <v>2000</v>
      </c>
      <c r="D92" s="6" t="s">
        <v>140</v>
      </c>
      <c r="E92" s="7">
        <f>F92+I92</f>
        <v>3810313</v>
      </c>
      <c r="F92" s="24">
        <f>F18+F19+F20</f>
        <v>3810313</v>
      </c>
      <c r="G92" s="24">
        <f t="shared" ref="G92:P92" si="45">G18+G19+G20</f>
        <v>0</v>
      </c>
      <c r="H92" s="24">
        <f t="shared" si="45"/>
        <v>0</v>
      </c>
      <c r="I92" s="24">
        <f t="shared" si="45"/>
        <v>0</v>
      </c>
      <c r="J92" s="24">
        <f t="shared" si="45"/>
        <v>300000</v>
      </c>
      <c r="K92" s="24">
        <f t="shared" si="45"/>
        <v>300000</v>
      </c>
      <c r="L92" s="24">
        <f t="shared" si="45"/>
        <v>0</v>
      </c>
      <c r="M92" s="24">
        <f t="shared" si="45"/>
        <v>0</v>
      </c>
      <c r="N92" s="24">
        <f t="shared" si="45"/>
        <v>0</v>
      </c>
      <c r="O92" s="7">
        <f t="shared" si="45"/>
        <v>300000</v>
      </c>
      <c r="P92" s="24">
        <f t="shared" si="45"/>
        <v>4110313</v>
      </c>
      <c r="Q92" s="9">
        <f t="shared" ref="Q92:Q101" si="46">P92/$P$103*100</f>
        <v>3.8826808563090793</v>
      </c>
      <c r="R92" s="23">
        <f t="shared" si="44"/>
        <v>0</v>
      </c>
      <c r="S92" s="9"/>
      <c r="U92" s="47"/>
    </row>
    <row r="93" spans="1:23" ht="15">
      <c r="C93" s="6">
        <v>1000</v>
      </c>
      <c r="D93" s="6" t="s">
        <v>141</v>
      </c>
      <c r="E93" s="7">
        <f>F93+I93</f>
        <v>18713999</v>
      </c>
      <c r="F93" s="7">
        <f>SUM(F44:F59)</f>
        <v>18713999</v>
      </c>
      <c r="G93" s="24">
        <f t="shared" ref="G93:O93" si="47">SUM(G44:G58)</f>
        <v>9407200</v>
      </c>
      <c r="H93" s="24">
        <f t="shared" si="47"/>
        <v>4383963</v>
      </c>
      <c r="I93" s="24">
        <f t="shared" si="47"/>
        <v>0</v>
      </c>
      <c r="J93" s="24">
        <f t="shared" si="47"/>
        <v>315840</v>
      </c>
      <c r="K93" s="24">
        <f t="shared" si="47"/>
        <v>300000</v>
      </c>
      <c r="L93" s="24">
        <f t="shared" si="47"/>
        <v>15840</v>
      </c>
      <c r="M93" s="24">
        <f t="shared" si="47"/>
        <v>0</v>
      </c>
      <c r="N93" s="24">
        <f t="shared" si="47"/>
        <v>0</v>
      </c>
      <c r="O93" s="24">
        <f t="shared" si="47"/>
        <v>300000</v>
      </c>
      <c r="P93" s="24">
        <f>SUM(P44:P59)</f>
        <v>19029839</v>
      </c>
      <c r="Q93" s="9">
        <f t="shared" si="46"/>
        <v>17.975952581699719</v>
      </c>
      <c r="R93" s="23">
        <f t="shared" si="44"/>
        <v>0</v>
      </c>
      <c r="S93" s="9"/>
      <c r="U93" s="47"/>
      <c r="W93" s="10"/>
    </row>
    <row r="94" spans="1:23" ht="15">
      <c r="C94" s="6">
        <v>4000</v>
      </c>
      <c r="D94" s="6" t="s">
        <v>142</v>
      </c>
      <c r="E94" s="7">
        <f t="shared" ref="E94:E96" si="48">F94+I94</f>
        <v>5102037</v>
      </c>
      <c r="F94" s="7">
        <f t="shared" ref="F94:P94" si="49">F22+F23+F62+F63</f>
        <v>5102037</v>
      </c>
      <c r="G94" s="7">
        <f t="shared" si="49"/>
        <v>2666467</v>
      </c>
      <c r="H94" s="7">
        <f t="shared" si="49"/>
        <v>1110052</v>
      </c>
      <c r="I94" s="7">
        <f t="shared" si="49"/>
        <v>0</v>
      </c>
      <c r="J94" s="7">
        <f t="shared" si="49"/>
        <v>0</v>
      </c>
      <c r="K94" s="7">
        <f t="shared" si="49"/>
        <v>0</v>
      </c>
      <c r="L94" s="7">
        <f t="shared" si="49"/>
        <v>0</v>
      </c>
      <c r="M94" s="7">
        <f t="shared" si="49"/>
        <v>0</v>
      </c>
      <c r="N94" s="7">
        <f t="shared" si="49"/>
        <v>0</v>
      </c>
      <c r="O94" s="7">
        <f t="shared" si="49"/>
        <v>0</v>
      </c>
      <c r="P94" s="7">
        <f t="shared" si="49"/>
        <v>5102037</v>
      </c>
      <c r="Q94" s="9">
        <f t="shared" si="46"/>
        <v>4.8194824550053994</v>
      </c>
      <c r="R94" s="23">
        <f t="shared" si="44"/>
        <v>0</v>
      </c>
      <c r="S94" s="9"/>
      <c r="U94" s="47"/>
      <c r="W94" s="47"/>
    </row>
    <row r="95" spans="1:23" ht="15">
      <c r="C95" s="6">
        <v>3000</v>
      </c>
      <c r="D95" s="6" t="s">
        <v>143</v>
      </c>
      <c r="E95" s="7">
        <f>F95+I95</f>
        <v>392917</v>
      </c>
      <c r="F95" s="7">
        <f>F60+F69+F70++F71+F72</f>
        <v>392917</v>
      </c>
      <c r="G95" s="24">
        <f t="shared" ref="G95:P95" si="50">G60+G69+G70++G71+G72</f>
        <v>0</v>
      </c>
      <c r="H95" s="24">
        <f t="shared" si="50"/>
        <v>0</v>
      </c>
      <c r="I95" s="24">
        <f t="shared" si="50"/>
        <v>0</v>
      </c>
      <c r="J95" s="24">
        <f t="shared" si="50"/>
        <v>0</v>
      </c>
      <c r="K95" s="24">
        <f t="shared" si="50"/>
        <v>0</v>
      </c>
      <c r="L95" s="24">
        <f t="shared" si="50"/>
        <v>0</v>
      </c>
      <c r="M95" s="24">
        <f t="shared" si="50"/>
        <v>0</v>
      </c>
      <c r="N95" s="24">
        <f t="shared" si="50"/>
        <v>0</v>
      </c>
      <c r="O95" s="24">
        <f t="shared" si="50"/>
        <v>0</v>
      </c>
      <c r="P95" s="24">
        <f t="shared" si="50"/>
        <v>392917</v>
      </c>
      <c r="Q95" s="9">
        <f t="shared" si="46"/>
        <v>0.37115696882899057</v>
      </c>
      <c r="R95" s="23">
        <f t="shared" si="44"/>
        <v>0</v>
      </c>
      <c r="S95" s="9"/>
      <c r="U95" s="47"/>
    </row>
    <row r="96" spans="1:23" ht="15">
      <c r="C96" s="6">
        <v>5000</v>
      </c>
      <c r="D96" s="6" t="s">
        <v>148</v>
      </c>
      <c r="E96" s="7">
        <f t="shared" si="48"/>
        <v>0</v>
      </c>
      <c r="F96" s="7">
        <f t="shared" ref="F96:P96" si="51">F64</f>
        <v>0</v>
      </c>
      <c r="G96" s="24">
        <f t="shared" si="51"/>
        <v>0</v>
      </c>
      <c r="H96" s="24">
        <f t="shared" si="51"/>
        <v>0</v>
      </c>
      <c r="I96" s="24">
        <f t="shared" si="51"/>
        <v>0</v>
      </c>
      <c r="J96" s="24">
        <f t="shared" si="51"/>
        <v>0</v>
      </c>
      <c r="K96" s="24">
        <f t="shared" si="51"/>
        <v>0</v>
      </c>
      <c r="L96" s="24">
        <f t="shared" si="51"/>
        <v>0</v>
      </c>
      <c r="M96" s="24">
        <f t="shared" si="51"/>
        <v>0</v>
      </c>
      <c r="N96" s="24">
        <f t="shared" si="51"/>
        <v>0</v>
      </c>
      <c r="O96" s="24">
        <f t="shared" si="51"/>
        <v>0</v>
      </c>
      <c r="P96" s="24">
        <f t="shared" si="51"/>
        <v>0</v>
      </c>
      <c r="Q96" s="9">
        <f t="shared" si="46"/>
        <v>0</v>
      </c>
      <c r="R96" s="23">
        <f t="shared" si="44"/>
        <v>0</v>
      </c>
      <c r="S96" s="9"/>
      <c r="U96" s="47"/>
    </row>
    <row r="97" spans="3:23" ht="15">
      <c r="C97" s="6">
        <v>6000</v>
      </c>
      <c r="D97" s="6" t="s">
        <v>144</v>
      </c>
      <c r="E97" s="7">
        <f>F97+I97</f>
        <v>25737912</v>
      </c>
      <c r="F97" s="7">
        <f>F24+F25+F26+F27+F28</f>
        <v>22437912</v>
      </c>
      <c r="G97" s="24">
        <f t="shared" ref="G97:P97" si="52">G24+G25+G26+G27+G28</f>
        <v>0</v>
      </c>
      <c r="H97" s="24">
        <f t="shared" si="52"/>
        <v>200000</v>
      </c>
      <c r="I97" s="24">
        <f t="shared" si="52"/>
        <v>3300000</v>
      </c>
      <c r="J97" s="24">
        <f t="shared" si="52"/>
        <v>300000</v>
      </c>
      <c r="K97" s="24">
        <f t="shared" si="52"/>
        <v>300000</v>
      </c>
      <c r="L97" s="24">
        <f t="shared" si="52"/>
        <v>0</v>
      </c>
      <c r="M97" s="24">
        <f t="shared" si="52"/>
        <v>0</v>
      </c>
      <c r="N97" s="24">
        <f t="shared" si="52"/>
        <v>0</v>
      </c>
      <c r="O97" s="24">
        <f t="shared" si="52"/>
        <v>300000</v>
      </c>
      <c r="P97" s="24">
        <f t="shared" si="52"/>
        <v>26037912</v>
      </c>
      <c r="Q97" s="9">
        <f t="shared" si="46"/>
        <v>24.595913367342209</v>
      </c>
      <c r="R97" s="23">
        <f t="shared" si="44"/>
        <v>0</v>
      </c>
      <c r="S97" s="9"/>
      <c r="U97" s="47"/>
    </row>
    <row r="98" spans="3:23" ht="15">
      <c r="C98" s="6">
        <v>7000</v>
      </c>
      <c r="D98" s="6"/>
      <c r="E98" s="24">
        <f>E31+E35+E29+E32+E34+E33+E30</f>
        <v>2058914</v>
      </c>
      <c r="F98" s="24">
        <f t="shared" ref="F98:P98" si="53">F31+F35+F29+F32+F34+F33+F30</f>
        <v>2058914</v>
      </c>
      <c r="G98" s="24">
        <f t="shared" si="53"/>
        <v>0</v>
      </c>
      <c r="H98" s="24">
        <f t="shared" si="53"/>
        <v>0</v>
      </c>
      <c r="I98" s="24">
        <f t="shared" si="53"/>
        <v>0</v>
      </c>
      <c r="J98" s="24">
        <f t="shared" si="53"/>
        <v>500000</v>
      </c>
      <c r="K98" s="24">
        <f t="shared" si="53"/>
        <v>500000</v>
      </c>
      <c r="L98" s="24">
        <f t="shared" si="53"/>
        <v>0</v>
      </c>
      <c r="M98" s="24">
        <f t="shared" si="53"/>
        <v>0</v>
      </c>
      <c r="N98" s="24">
        <f t="shared" si="53"/>
        <v>0</v>
      </c>
      <c r="O98" s="24">
        <f t="shared" si="53"/>
        <v>500000</v>
      </c>
      <c r="P98" s="24">
        <f t="shared" si="53"/>
        <v>2558914</v>
      </c>
      <c r="Q98" s="9">
        <f t="shared" si="46"/>
        <v>2.417199468931269</v>
      </c>
      <c r="R98" s="23">
        <f>E98+J98-P98</f>
        <v>0</v>
      </c>
      <c r="S98" s="9"/>
      <c r="U98" s="47"/>
    </row>
    <row r="99" spans="3:23" ht="15">
      <c r="C99" s="6">
        <v>8000</v>
      </c>
      <c r="D99" s="6" t="s">
        <v>145</v>
      </c>
      <c r="E99" s="7">
        <f>F99+I99</f>
        <v>6021993</v>
      </c>
      <c r="F99" s="7">
        <f>F36+F37+F38+F39</f>
        <v>6021993</v>
      </c>
      <c r="G99" s="24">
        <f>G36+G37+G38+G39</f>
        <v>4031914</v>
      </c>
      <c r="H99" s="24">
        <f>H36+H37+H38+H39</f>
        <v>186170</v>
      </c>
      <c r="I99" s="24">
        <f t="shared" ref="I99:O99" si="54">I36+I37+I38+I39</f>
        <v>0</v>
      </c>
      <c r="J99" s="24">
        <f t="shared" si="54"/>
        <v>3768000</v>
      </c>
      <c r="K99" s="24">
        <f t="shared" si="54"/>
        <v>0</v>
      </c>
      <c r="L99" s="24">
        <f t="shared" si="54"/>
        <v>65000</v>
      </c>
      <c r="M99" s="24">
        <f t="shared" si="54"/>
        <v>0</v>
      </c>
      <c r="N99" s="24">
        <f t="shared" si="54"/>
        <v>0</v>
      </c>
      <c r="O99" s="24">
        <f t="shared" si="54"/>
        <v>3703000</v>
      </c>
      <c r="P99" s="24">
        <f>SUM(P36:P39)</f>
        <v>9789993</v>
      </c>
      <c r="Q99" s="9">
        <f t="shared" si="46"/>
        <v>9.2478160189990142</v>
      </c>
      <c r="R99" s="23">
        <f t="shared" si="44"/>
        <v>0</v>
      </c>
      <c r="S99" s="9"/>
      <c r="U99" s="47"/>
    </row>
    <row r="100" spans="3:23" ht="15">
      <c r="C100" s="6">
        <v>9000</v>
      </c>
      <c r="D100" s="6" t="s">
        <v>146</v>
      </c>
      <c r="E100" s="7">
        <f>F100+I100</f>
        <v>402525</v>
      </c>
      <c r="F100" s="7">
        <f>F80+F40+F65</f>
        <v>402525</v>
      </c>
      <c r="G100" s="24">
        <f>G80+G40+G65</f>
        <v>0</v>
      </c>
      <c r="H100" s="24">
        <f>H80+H40+H65</f>
        <v>0</v>
      </c>
      <c r="I100" s="24">
        <f>I80+I40+I65</f>
        <v>0</v>
      </c>
      <c r="J100" s="24">
        <f t="shared" ref="J100:O100" si="55">J80+J40</f>
        <v>0</v>
      </c>
      <c r="K100" s="24">
        <f t="shared" si="55"/>
        <v>0</v>
      </c>
      <c r="L100" s="24">
        <f t="shared" si="55"/>
        <v>0</v>
      </c>
      <c r="M100" s="24">
        <f t="shared" si="55"/>
        <v>0</v>
      </c>
      <c r="N100" s="24">
        <f t="shared" si="55"/>
        <v>0</v>
      </c>
      <c r="O100" s="24">
        <f t="shared" si="55"/>
        <v>0</v>
      </c>
      <c r="P100" s="24">
        <f>P80+P40+P65</f>
        <v>402525</v>
      </c>
      <c r="Q100" s="9">
        <f t="shared" si="46"/>
        <v>0.3802328707535928</v>
      </c>
      <c r="R100" s="23">
        <f t="shared" si="44"/>
        <v>0</v>
      </c>
      <c r="S100" s="9"/>
      <c r="U100" s="47"/>
    </row>
    <row r="101" spans="3:23" ht="15">
      <c r="C101" s="6"/>
      <c r="D101" s="6" t="s">
        <v>147</v>
      </c>
      <c r="E101" s="7">
        <f>E79</f>
        <v>100000</v>
      </c>
      <c r="F101" s="7">
        <f t="shared" ref="F101:O101" si="56">F79</f>
        <v>0</v>
      </c>
      <c r="G101" s="7">
        <f t="shared" si="56"/>
        <v>0</v>
      </c>
      <c r="H101" s="7">
        <f t="shared" si="56"/>
        <v>0</v>
      </c>
      <c r="I101" s="7">
        <f t="shared" si="56"/>
        <v>0</v>
      </c>
      <c r="J101" s="7">
        <f t="shared" si="56"/>
        <v>0</v>
      </c>
      <c r="K101" s="7">
        <f t="shared" si="56"/>
        <v>0</v>
      </c>
      <c r="L101" s="7">
        <f t="shared" si="56"/>
        <v>0</v>
      </c>
      <c r="M101" s="7">
        <f t="shared" si="56"/>
        <v>0</v>
      </c>
      <c r="N101" s="7">
        <f t="shared" si="56"/>
        <v>0</v>
      </c>
      <c r="O101" s="7">
        <f t="shared" si="56"/>
        <v>0</v>
      </c>
      <c r="P101" s="7">
        <f>P79</f>
        <v>100000</v>
      </c>
      <c r="Q101" s="9">
        <f t="shared" si="46"/>
        <v>9.446192677562705E-2</v>
      </c>
      <c r="R101" s="23">
        <v>0</v>
      </c>
      <c r="S101" s="9"/>
      <c r="U101" s="47"/>
    </row>
    <row r="103" spans="3:23">
      <c r="E103" s="8">
        <f>SUM(E91:E101)</f>
        <v>100678917</v>
      </c>
      <c r="F103" s="23">
        <f t="shared" ref="F103:O103" si="57">SUM(F91:F101)</f>
        <v>97278917</v>
      </c>
      <c r="G103" s="23">
        <f t="shared" si="57"/>
        <v>43727995</v>
      </c>
      <c r="H103" s="23">
        <f t="shared" si="57"/>
        <v>8322324</v>
      </c>
      <c r="I103" s="23">
        <f t="shared" si="57"/>
        <v>3300000</v>
      </c>
      <c r="J103" s="23">
        <f t="shared" si="57"/>
        <v>5183840</v>
      </c>
      <c r="K103" s="23">
        <f>SUM(K91:K101)</f>
        <v>1400000</v>
      </c>
      <c r="L103" s="23">
        <f t="shared" si="57"/>
        <v>80840</v>
      </c>
      <c r="M103" s="23">
        <f t="shared" si="57"/>
        <v>0</v>
      </c>
      <c r="N103" s="23">
        <f t="shared" si="57"/>
        <v>0</v>
      </c>
      <c r="O103" s="23">
        <f t="shared" si="57"/>
        <v>5103000</v>
      </c>
      <c r="P103" s="23">
        <f>SUM(P91:P101)</f>
        <v>105862757</v>
      </c>
      <c r="Q103" s="1">
        <v>100</v>
      </c>
      <c r="R103" s="10">
        <f>SUM(Q91:Q101)</f>
        <v>100</v>
      </c>
      <c r="S103" s="10"/>
      <c r="W103" s="47"/>
    </row>
    <row r="105" spans="3:23">
      <c r="E105" s="8">
        <f t="shared" ref="E105:P105" si="58">E81-E103</f>
        <v>0</v>
      </c>
      <c r="F105" s="8">
        <f t="shared" si="58"/>
        <v>0</v>
      </c>
      <c r="G105" s="8">
        <f t="shared" si="58"/>
        <v>0</v>
      </c>
      <c r="H105" s="8">
        <f t="shared" si="58"/>
        <v>0</v>
      </c>
      <c r="I105" s="8">
        <f t="shared" si="58"/>
        <v>0</v>
      </c>
      <c r="J105" s="8">
        <f t="shared" si="58"/>
        <v>0</v>
      </c>
      <c r="K105" s="8">
        <f t="shared" si="58"/>
        <v>0</v>
      </c>
      <c r="L105" s="8">
        <f t="shared" si="58"/>
        <v>0</v>
      </c>
      <c r="M105" s="8">
        <f t="shared" si="58"/>
        <v>0</v>
      </c>
      <c r="N105" s="8">
        <f t="shared" si="58"/>
        <v>0</v>
      </c>
      <c r="O105" s="8">
        <f t="shared" si="58"/>
        <v>0</v>
      </c>
      <c r="P105" s="8">
        <f t="shared" si="58"/>
        <v>0</v>
      </c>
    </row>
    <row r="107" spans="3:23">
      <c r="P107" s="23">
        <f>E103+J103</f>
        <v>105862757</v>
      </c>
    </row>
    <row r="108" spans="3:23">
      <c r="N108" s="23"/>
      <c r="O108" s="23"/>
    </row>
    <row r="111" spans="3:23">
      <c r="E111" s="8"/>
      <c r="Q111" s="1">
        <f>E111/P103*100</f>
        <v>0</v>
      </c>
    </row>
    <row r="112" spans="3:23" ht="15">
      <c r="D112" s="6" t="s">
        <v>168</v>
      </c>
      <c r="E112" s="25"/>
      <c r="F112" s="25"/>
      <c r="G112" s="25"/>
      <c r="H112" s="25"/>
      <c r="I112" s="25"/>
      <c r="J112" s="25"/>
      <c r="K112" s="25"/>
      <c r="L112" s="25"/>
      <c r="M112" s="25"/>
      <c r="N112" s="25"/>
      <c r="O112" s="25"/>
      <c r="P112" s="25"/>
    </row>
    <row r="113" spans="4:16" ht="15">
      <c r="D113" s="6"/>
      <c r="E113" s="25"/>
      <c r="F113" s="25"/>
      <c r="G113" s="25"/>
      <c r="H113" s="25"/>
      <c r="I113" s="25"/>
      <c r="J113" s="25"/>
      <c r="K113" s="25"/>
      <c r="L113" s="25"/>
      <c r="M113" s="25"/>
      <c r="N113" s="25"/>
      <c r="O113" s="25"/>
      <c r="P113" s="25"/>
    </row>
    <row r="114" spans="4:16" ht="15">
      <c r="D114" s="6" t="s">
        <v>199</v>
      </c>
      <c r="E114" s="25">
        <f>F114+I114</f>
        <v>0</v>
      </c>
      <c r="F114" s="25"/>
      <c r="G114" s="25"/>
      <c r="H114" s="25"/>
      <c r="I114" s="25"/>
      <c r="J114" s="25">
        <f>L114+O114</f>
        <v>0</v>
      </c>
      <c r="K114" s="25"/>
      <c r="L114" s="25"/>
      <c r="M114" s="25"/>
      <c r="N114" s="25"/>
      <c r="O114" s="25"/>
      <c r="P114" s="25">
        <f>E114+J114</f>
        <v>0</v>
      </c>
    </row>
    <row r="115" spans="4:16" ht="17.25" customHeight="1">
      <c r="D115" s="6" t="s">
        <v>200</v>
      </c>
      <c r="E115" s="25">
        <f>E112+E114</f>
        <v>0</v>
      </c>
      <c r="F115" s="25">
        <f t="shared" ref="F115:P115" si="59">F112+F114</f>
        <v>0</v>
      </c>
      <c r="G115" s="25">
        <f t="shared" si="59"/>
        <v>0</v>
      </c>
      <c r="H115" s="25">
        <f t="shared" si="59"/>
        <v>0</v>
      </c>
      <c r="I115" s="25">
        <f t="shared" si="59"/>
        <v>0</v>
      </c>
      <c r="J115" s="25">
        <f>J112+J114</f>
        <v>0</v>
      </c>
      <c r="K115" s="25">
        <f t="shared" si="59"/>
        <v>0</v>
      </c>
      <c r="L115" s="25">
        <f t="shared" si="59"/>
        <v>0</v>
      </c>
      <c r="M115" s="25">
        <f t="shared" si="59"/>
        <v>0</v>
      </c>
      <c r="N115" s="25">
        <f t="shared" si="59"/>
        <v>0</v>
      </c>
      <c r="O115" s="25">
        <f t="shared" si="59"/>
        <v>0</v>
      </c>
      <c r="P115" s="25">
        <f t="shared" si="59"/>
        <v>0</v>
      </c>
    </row>
    <row r="116" spans="4:16" ht="15">
      <c r="D116" s="6" t="s">
        <v>201</v>
      </c>
      <c r="E116" s="25">
        <f>E103-E115</f>
        <v>100678917</v>
      </c>
      <c r="F116" s="25">
        <f t="shared" ref="F116:P116" si="60">F103-F115</f>
        <v>97278917</v>
      </c>
      <c r="G116" s="25">
        <f t="shared" si="60"/>
        <v>43727995</v>
      </c>
      <c r="H116" s="25">
        <f t="shared" si="60"/>
        <v>8322324</v>
      </c>
      <c r="I116" s="25">
        <f t="shared" si="60"/>
        <v>3300000</v>
      </c>
      <c r="J116" s="25">
        <f t="shared" si="60"/>
        <v>5183840</v>
      </c>
      <c r="K116" s="25">
        <f t="shared" si="60"/>
        <v>1400000</v>
      </c>
      <c r="L116" s="25">
        <f t="shared" si="60"/>
        <v>80840</v>
      </c>
      <c r="M116" s="25">
        <f t="shared" si="60"/>
        <v>0</v>
      </c>
      <c r="N116" s="25">
        <f t="shared" si="60"/>
        <v>0</v>
      </c>
      <c r="O116" s="25">
        <f t="shared" si="60"/>
        <v>5103000</v>
      </c>
      <c r="P116" s="25">
        <f t="shared" si="60"/>
        <v>105862757</v>
      </c>
    </row>
    <row r="117" spans="4:16" s="22" customFormat="1" ht="14.25" customHeight="1">
      <c r="D117" s="28"/>
      <c r="E117" s="29"/>
      <c r="F117" s="29"/>
      <c r="G117" s="29"/>
      <c r="H117" s="29"/>
      <c r="I117" s="29"/>
      <c r="J117" s="29"/>
      <c r="K117" s="29"/>
      <c r="L117" s="29"/>
      <c r="M117" s="29"/>
      <c r="N117" s="29"/>
      <c r="O117" s="29"/>
      <c r="P117" s="29"/>
    </row>
    <row r="124" spans="4:16" ht="15">
      <c r="D124" s="6" t="s">
        <v>169</v>
      </c>
      <c r="E124" s="25">
        <v>102078917</v>
      </c>
      <c r="F124" s="25"/>
      <c r="G124" s="25"/>
      <c r="H124" s="25"/>
      <c r="I124" s="25"/>
      <c r="J124" s="25">
        <v>3783840</v>
      </c>
      <c r="K124" s="25"/>
      <c r="L124" s="25"/>
      <c r="M124" s="25"/>
      <c r="N124" s="25"/>
      <c r="O124" s="25"/>
      <c r="P124" s="25">
        <f>E124+J124</f>
        <v>105862757</v>
      </c>
    </row>
    <row r="125" spans="4:16" ht="15">
      <c r="D125" s="6"/>
      <c r="E125" s="25"/>
      <c r="F125" s="25"/>
      <c r="G125" s="25"/>
      <c r="H125" s="25"/>
      <c r="I125" s="25"/>
      <c r="J125" s="25"/>
      <c r="K125" s="25"/>
      <c r="L125" s="25"/>
      <c r="M125" s="25"/>
      <c r="N125" s="25"/>
      <c r="O125" s="25"/>
      <c r="P125" s="25"/>
    </row>
    <row r="126" spans="4:16" ht="15">
      <c r="D126" s="6"/>
      <c r="E126" s="25"/>
      <c r="F126" s="25"/>
      <c r="G126" s="25"/>
      <c r="H126" s="25"/>
      <c r="I126" s="25"/>
      <c r="J126" s="25"/>
      <c r="K126" s="25"/>
      <c r="L126" s="25"/>
      <c r="M126" s="25"/>
      <c r="N126" s="25"/>
      <c r="O126" s="25"/>
      <c r="P126" s="25"/>
    </row>
    <row r="127" spans="4:16" ht="15">
      <c r="D127" s="6"/>
      <c r="E127" s="25"/>
      <c r="F127" s="25"/>
      <c r="G127" s="25"/>
      <c r="H127" s="25"/>
      <c r="I127" s="25"/>
      <c r="J127" s="25"/>
      <c r="K127" s="25"/>
      <c r="L127" s="25"/>
      <c r="M127" s="25"/>
      <c r="N127" s="25"/>
      <c r="O127" s="25"/>
      <c r="P127" s="25"/>
    </row>
    <row r="128" spans="4:16" ht="15">
      <c r="D128" s="6"/>
      <c r="E128" s="25"/>
      <c r="F128" s="25"/>
      <c r="G128" s="25"/>
      <c r="H128" s="25"/>
      <c r="I128" s="25"/>
      <c r="J128" s="25"/>
      <c r="K128" s="25"/>
      <c r="L128" s="25"/>
      <c r="M128" s="25"/>
      <c r="N128" s="25"/>
      <c r="O128" s="25"/>
      <c r="P128" s="25"/>
    </row>
    <row r="129" spans="4:16" ht="15">
      <c r="D129" s="6"/>
      <c r="E129" s="25"/>
      <c r="F129" s="25"/>
      <c r="G129" s="25"/>
      <c r="H129" s="25"/>
      <c r="I129" s="25"/>
      <c r="J129" s="25"/>
      <c r="K129" s="25"/>
      <c r="L129" s="25"/>
      <c r="M129" s="25"/>
      <c r="N129" s="25"/>
      <c r="O129" s="25"/>
      <c r="P129" s="25"/>
    </row>
    <row r="135" spans="4:16" ht="15">
      <c r="D135" s="6" t="s">
        <v>170</v>
      </c>
      <c r="E135" s="25">
        <f>E124-E81</f>
        <v>1400000</v>
      </c>
      <c r="F135" s="25"/>
      <c r="G135" s="25"/>
      <c r="H135" s="25"/>
      <c r="I135" s="25"/>
      <c r="J135" s="25">
        <f t="shared" ref="J135" si="61">J124-J81</f>
        <v>-1400000</v>
      </c>
      <c r="K135" s="25"/>
      <c r="L135" s="25"/>
      <c r="M135" s="25"/>
      <c r="N135" s="25"/>
      <c r="O135" s="25"/>
      <c r="P135" s="25"/>
    </row>
  </sheetData>
  <dataConsolidate/>
  <mergeCells count="24">
    <mergeCell ref="A5:P5"/>
    <mergeCell ref="A6:P6"/>
    <mergeCell ref="A9:A12"/>
    <mergeCell ref="B9:B12"/>
    <mergeCell ref="C9:C12"/>
    <mergeCell ref="D9:D12"/>
    <mergeCell ref="E9:I9"/>
    <mergeCell ref="E10:E12"/>
    <mergeCell ref="F10:F12"/>
    <mergeCell ref="G10:H10"/>
    <mergeCell ref="O10:O12"/>
    <mergeCell ref="P9:P12"/>
    <mergeCell ref="G11:G12"/>
    <mergeCell ref="A7:B7"/>
    <mergeCell ref="A8:B8"/>
    <mergeCell ref="J10:J12"/>
    <mergeCell ref="K10:K12"/>
    <mergeCell ref="L10:L12"/>
    <mergeCell ref="H11:H12"/>
    <mergeCell ref="I10:I12"/>
    <mergeCell ref="J9:O9"/>
    <mergeCell ref="M10:N10"/>
    <mergeCell ref="M11:M12"/>
    <mergeCell ref="N11:N12"/>
  </mergeCells>
  <printOptions horizontalCentered="1"/>
  <pageMargins left="0.19685039370078741" right="0.19685039370078741" top="1.1811023622047245" bottom="0.39370078740157483" header="0.59055118110236227" footer="0"/>
  <pageSetup paperSize="9" scale="58" fitToHeight="6" orientation="landscape" r:id="rId1"/>
  <headerFooter differentFirst="1" scaleWithDoc="0">
    <oddHeader>&amp;C&amp;P</oddHeader>
  </headerFooter>
  <rowBreaks count="1" manualBreakCount="1">
    <brk id="7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2025-12-25T10:54:05Z</cp:lastPrinted>
  <dcterms:created xsi:type="dcterms:W3CDTF">2023-11-24T09:05:02Z</dcterms:created>
  <dcterms:modified xsi:type="dcterms:W3CDTF">2025-12-25T10:54:07Z</dcterms:modified>
</cp:coreProperties>
</file>