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d\ФИНВІДДІЛ 2021\НА САЙТ\2024\03.12.2024\"/>
    </mc:Choice>
  </mc:AlternateContent>
  <bookViews>
    <workbookView xWindow="0" yWindow="0" windowWidth="21570" windowHeight="7980"/>
  </bookViews>
  <sheets>
    <sheet name="Лист1" sheetId="1" r:id="rId1"/>
  </sheets>
  <definedNames>
    <definedName name="_xlnm.Print_Titles" localSheetId="0">Лист1!$9:$11</definedName>
    <definedName name="_xlnm.Print_Area" localSheetId="0">Лист1!$A$1:$J$65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H50" i="1"/>
  <c r="H30" i="1"/>
  <c r="H24" i="1"/>
  <c r="I36" i="1"/>
  <c r="H15" i="1"/>
  <c r="H31" i="1" l="1"/>
  <c r="H45" i="1"/>
  <c r="H33" i="1"/>
  <c r="H18" i="1"/>
  <c r="H44" i="1"/>
  <c r="H52" i="1" l="1"/>
  <c r="H49" i="1"/>
  <c r="H51" i="1"/>
  <c r="H56" i="1" l="1"/>
  <c r="H53" i="1"/>
  <c r="G57" i="1" l="1"/>
  <c r="I33" i="1"/>
  <c r="J33" i="1" s="1"/>
  <c r="J39" i="1"/>
  <c r="J36" i="1" l="1"/>
  <c r="H39" i="1"/>
  <c r="I13" i="1" l="1"/>
  <c r="J13" i="1"/>
  <c r="G45" i="1"/>
  <c r="H60" i="1" l="1"/>
  <c r="H22" i="1"/>
  <c r="G36" i="1"/>
  <c r="H38" i="1"/>
  <c r="G34" i="1"/>
  <c r="G35" i="1"/>
  <c r="H23" i="1"/>
  <c r="H14" i="1"/>
  <c r="G31" i="1" l="1"/>
  <c r="H17" i="1" l="1"/>
  <c r="G32" i="1"/>
  <c r="G41" i="1" l="1"/>
  <c r="G42" i="1"/>
  <c r="G43" i="1"/>
  <c r="G44" i="1"/>
  <c r="G26" i="1"/>
  <c r="G27" i="1"/>
  <c r="G28" i="1"/>
  <c r="G29" i="1"/>
  <c r="G14" i="1"/>
  <c r="G30" i="1"/>
  <c r="G25" i="1" l="1"/>
  <c r="G56" i="1"/>
  <c r="G55" i="1"/>
  <c r="G54" i="1" l="1"/>
  <c r="G53" i="1" l="1"/>
  <c r="G52" i="1" l="1"/>
  <c r="G51" i="1"/>
  <c r="G50" i="1"/>
  <c r="H37" i="1"/>
  <c r="H47" i="1" l="1"/>
  <c r="H21" i="1"/>
  <c r="H20" i="1"/>
  <c r="H19" i="1"/>
  <c r="H16" i="1"/>
  <c r="H13" i="1" s="1"/>
  <c r="G13" i="1" s="1"/>
  <c r="G37" i="1"/>
  <c r="I47" i="1" l="1"/>
  <c r="J47" i="1"/>
  <c r="G33" i="1" l="1"/>
  <c r="G17" i="1"/>
  <c r="G22" i="1" l="1"/>
  <c r="G21" i="1"/>
  <c r="G20" i="1"/>
  <c r="G19" i="1"/>
  <c r="G60" i="1" l="1"/>
  <c r="G59" i="1" s="1"/>
  <c r="G58" i="1" s="1"/>
  <c r="H59" i="1"/>
  <c r="H12" i="1" l="1"/>
  <c r="H46" i="1"/>
  <c r="I46" i="1"/>
  <c r="J46" i="1"/>
  <c r="H58" i="1"/>
  <c r="I12" i="1"/>
  <c r="J12" i="1"/>
  <c r="G48" i="1"/>
  <c r="G49" i="1"/>
  <c r="G15" i="1"/>
  <c r="G16" i="1"/>
  <c r="G18" i="1"/>
  <c r="G23" i="1"/>
  <c r="G24" i="1"/>
  <c r="G38" i="1"/>
  <c r="G39" i="1"/>
  <c r="G40" i="1"/>
  <c r="G47" i="1" l="1"/>
  <c r="G46" i="1" s="1"/>
  <c r="G12" i="1"/>
  <c r="H61" i="1"/>
  <c r="I61" i="1"/>
  <c r="J61" i="1"/>
  <c r="G61" i="1" l="1"/>
</calcChain>
</file>

<file path=xl/sharedStrings.xml><?xml version="1.0" encoding="utf-8"?>
<sst xmlns="http://schemas.openxmlformats.org/spreadsheetml/2006/main" count="311" uniqueCount="186">
  <si>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</si>
  <si>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</si>
  <si>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</si>
  <si>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</si>
  <si>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</si>
  <si>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</si>
  <si>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</si>
  <si>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</si>
  <si>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</si>
  <si>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</si>
  <si>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</si>
  <si>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</si>
  <si>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</si>
  <si>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</si>
  <si>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</si>
  <si>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</si>
  <si>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</si>
  <si>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</si>
  <si>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</si>
  <si>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</si>
  <si>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</si>
  <si>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</si>
  <si>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</si>
  <si>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</si>
  <si>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</si>
  <si>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</si>
  <si>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</si>
  <si>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</si>
  <si>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</si>
  <si>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</si>
  <si>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</si>
  <si>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</si>
  <si>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</si>
  <si>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</si>
  <si>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</si>
  <si>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</si>
  <si>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</si>
  <si>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</si>
  <si>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</si>
  <si>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</si>
  <si>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</si>
  <si>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</si>
  <si>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</si>
  <si>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</si>
  <si>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</si>
  <si>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</si>
  <si>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</si>
  <si>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</si>
  <si>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</si>
  <si>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</si>
  <si>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</si>
  <si>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</si>
  <si>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</si>
  <si>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</si>
  <si>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</si>
  <si>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</si>
  <si>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</si>
  <si>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</si>
  <si>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</si>
  <si>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</si>
  <si>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</si>
  <si>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</si>
  <si>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</si>
  <si>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</si>
  <si>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</si>
  <si>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</si>
  <si>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</si>
  <si>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</si>
  <si>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</si>
  <si>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</si>
  <si>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 р.№ 13</t>
  </si>
  <si>
    <t>рішення  від 21.12.2021р. № 18</t>
  </si>
  <si>
    <t>рішення від 21.12.2021р.  № 15</t>
  </si>
  <si>
    <t>рішення від 21.12.2021р. № 10</t>
  </si>
  <si>
    <t>рішення від 21.12.2021р.№ 12</t>
  </si>
  <si>
    <t>рішення від 21.12.2021р. № 35</t>
  </si>
  <si>
    <t>0611141</t>
  </si>
  <si>
    <t>Забезпечення діяльності інших закладів у сфері освіти</t>
  </si>
  <si>
    <t>рішення від 21.12.2021р. № 30</t>
  </si>
  <si>
    <t>Членські внески до асоціацій органів місцевого самоврядування</t>
  </si>
  <si>
    <t>'Програма стабілізації та соціально-економічного розвиткутериторії Галицинівської сільської ради на 2022 -2024 роки</t>
  </si>
  <si>
    <t>0117680</t>
  </si>
  <si>
    <t>0490</t>
  </si>
  <si>
    <t>Забезпечення діяльності місцевої та добровільної пожежної охорони</t>
  </si>
  <si>
    <t>рішення від 12.11.2021р. №19</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</si>
  <si>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</si>
  <si>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</si>
  <si>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</si>
  <si>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</si>
  <si>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</si>
  <si>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</si>
  <si>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Програма по проведенню заходів присвячених урочистим датам, державним та традиційним святам на  2022 - 2024 роки по Галицинівській сільській раді</t>
  </si>
  <si>
    <t>рішення  від 21.12.2021р. № 14</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</si>
  <si>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</si>
  <si>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</si>
  <si>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</si>
  <si>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</si>
  <si>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</si>
  <si>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</si>
  <si>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</si>
  <si>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</si>
  <si>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</si>
  <si>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</si>
  <si>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</si>
  <si>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</si>
  <si>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</si>
  <si>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</si>
  <si>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</si>
  <si>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</si>
  <si>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</si>
  <si>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</si>
  <si>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</si>
  <si>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Реалізація інших заходів щодо соціально-економічного розвитку територій</t>
  </si>
  <si>
    <t>0117370</t>
  </si>
  <si>
    <t xml:space="preserve"> рішення від   26.05.2023р. № 4 </t>
  </si>
  <si>
    <t>рішення від 25.02.2021р. № 31</t>
  </si>
  <si>
    <t>Програма розвитку первинної медико-санітарної допомоги на 2022 - 2024 роки</t>
  </si>
  <si>
    <t>0117322</t>
  </si>
  <si>
    <t>7322</t>
  </si>
  <si>
    <t>Будівництво медичних установ та закладів</t>
  </si>
  <si>
    <t>рішення від 21.12.2021р. № 32</t>
  </si>
  <si>
    <t>рішення від 21.12.2021р. № 31</t>
  </si>
  <si>
    <t>0613133</t>
  </si>
  <si>
    <t>3133</t>
  </si>
  <si>
    <t>1040</t>
  </si>
  <si>
    <t>Інші заходи та заклади молодіжної політики</t>
  </si>
  <si>
    <t xml:space="preserve">Програма підтримки молодіжної політики на території Галицинівської сільської ради </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</si>
  <si>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</si>
  <si>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</si>
  <si>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</si>
  <si>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рішення від 21.12.2021р. № 33 </t>
  </si>
  <si>
    <t>Програма розвитку первинної медико-санітарної допомоги</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</si>
  <si>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t>
  </si>
  <si>
    <t xml:space="preserve">Допомога на поховання деяких категорій осіб по Галицинівській сільській раді </t>
  </si>
  <si>
    <t xml:space="preserve">Цільова соціальна Програма "Безбар'єрна Галицинівська громада </t>
  </si>
  <si>
    <t xml:space="preserve">Програма розвитку житлового-комунально господарства та благоустрою населених пунктів Галицинівської сільської ради </t>
  </si>
  <si>
    <t xml:space="preserve">Програма стабілізації та соціально-економічного розвитку території Галицинівської сільської ради </t>
  </si>
  <si>
    <t xml:space="preserve">Програма забезпечення пожежної безпеки </t>
  </si>
  <si>
    <t xml:space="preserve">Програма використання коштів цільового фонду охорони навколишнього природного середовища Галицинівської сільської ради </t>
  </si>
  <si>
    <t>Програма "Розвитку Нової української освіти Галицинівської сільської ради в умовах децентралізації"</t>
  </si>
  <si>
    <t xml:space="preserve">Програма "Шкільний автобус" </t>
  </si>
  <si>
    <t>Програма "Обдарованість"</t>
  </si>
  <si>
    <t xml:space="preserve">Програма "Вчитель" </t>
  </si>
  <si>
    <t xml:space="preserve">Програма оздоровлення та відпочинку дітей, учнівської молоді Галицинівської сільської ради </t>
  </si>
  <si>
    <t>0614082</t>
  </si>
  <si>
    <t>рішення від 23.12.2020р. № 36</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</si>
  <si>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</si>
  <si>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</si>
  <si>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</si>
  <si>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</si>
  <si>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 xml:space="preserve">Програма розвитку фізичної культури і спорту на території Галицинівської сільської ради </t>
  </si>
  <si>
    <t xml:space="preserve">Програма розвитку культури на території Галицинівської сільської ради </t>
  </si>
  <si>
    <t xml:space="preserve">Програма захисту населення і територій від надзвичайних ситуацій техногенного та природного характеру на території Галицинівської сільської ради </t>
  </si>
  <si>
    <t>Програму розвитку освіти дорослих</t>
  </si>
  <si>
    <t>рішення від 03.07.2020 р. № 4</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</si>
  <si>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</si>
  <si>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</si>
  <si>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t>
  </si>
  <si>
    <t>0116071</t>
  </si>
  <si>
    <t>0640</t>
  </si>
  <si>
    <t>рішення від 07.12.2023 р. № 9</t>
  </si>
  <si>
    <t>рішення  від 07.12.2023р. № 10</t>
  </si>
  <si>
    <t>рішення  від 07.12.2023 р. № 11</t>
  </si>
  <si>
    <t>Розподіл витрат  бюджету Галицинівської сільської територіальної громади на реалізацію місцевих/регіональних програм у 2024 році</t>
  </si>
  <si>
    <t>0110180</t>
  </si>
  <si>
    <t>0133</t>
  </si>
  <si>
    <t>Інша діяльність у сфері державного управління</t>
  </si>
  <si>
    <t xml:space="preserve">Програма підтримки військових частин, підрозділів територіальної оборони та добровольчих формувань Збройних Сил України
</t>
  </si>
  <si>
    <r>
      <t>Будівництво</t>
    </r>
    <r>
      <rPr>
        <sz val="10"/>
        <color indexed="63"/>
        <rFont val="Times New Roman"/>
        <family val="1"/>
        <charset val="204"/>
      </rPr>
      <t> </t>
    </r>
    <r>
      <rPr>
        <sz val="10"/>
        <color indexed="63"/>
        <rFont val="Calibri"/>
        <family val="2"/>
        <charset val="204"/>
      </rPr>
      <t>¹</t>
    </r>
    <r>
      <rPr>
        <sz val="10"/>
        <color indexed="63"/>
        <rFont val="Times New Roman"/>
        <family val="1"/>
        <charset val="204"/>
      </rPr>
      <t> медичних установ та закладів</t>
    </r>
  </si>
  <si>
    <t>Програма регулювання чисельності безпритульних тварин в межах населених пунктів Галицинівської сільської територіальної громади  гуманними методами</t>
  </si>
  <si>
    <t>рішення від   23.02.2024 № 3</t>
  </si>
  <si>
    <t>рішення від 23.02.2024р. № 2</t>
  </si>
  <si>
    <t>Програма здійснення землеустрою на території Галицинівської сільської ради на 2022-2024 роки</t>
  </si>
  <si>
    <t>0117611</t>
  </si>
  <si>
    <t>Забезпечення нагальних потреб функціонування держави в умовах воєнного стану</t>
  </si>
  <si>
    <t>0117670</t>
  </si>
  <si>
    <t>7670</t>
  </si>
  <si>
    <t>Внески до статутного капіталу суб`єктів господарювання</t>
  </si>
  <si>
    <t>рішення  від 21.12.2021 р.№ 13, рішення від 12.04.2024р. № 2</t>
  </si>
  <si>
    <t>рішення  від 21.12.2021р. № 18 (із змінами)</t>
  </si>
  <si>
    <t>0619770</t>
  </si>
  <si>
    <t>Сільський голова</t>
  </si>
  <si>
    <t>Іван НАЗАР</t>
  </si>
  <si>
    <t>Додаток 7</t>
  </si>
  <si>
    <t>до рішення  Галицинівської  сільської ради</t>
  </si>
  <si>
    <t>від 03.12.2024р.  №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</si>
</sst>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3"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i/>
      <sz val="10"/>
      <color theme="1"/>
      <name val="Times New Roman"/>
      <family val="1"/>
      <charset val="204"/>
    </font>
    <font>
      <sz val="12"/>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37">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10"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0" fillId="0" borderId="1" xfId="0" quotePrefix="1" applyFont="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164" fontId="1" fillId="3" borderId="1" xfId="0" applyNumberFormat="1" applyFont="1" applyFill="1" applyBorder="1" applyAlignment="1">
      <alignment horizontal="right" vertical="center"/>
    </xf>
    <xf numFmtId="0" fontId="5"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abSelected="1" view="pageBreakPreview" topLeftCell="A58" zoomScaleSheetLayoutView="100" workbookViewId="0">
      <selection activeCell="J72" sqref="J72"/>
    </sheetView>
  </sheetViews>
  <sheetFormatPr defaultColWidth="9.140625" defaultRowHeight="12.75" x14ac:dyDescent="0.2"/>
  <cols>
    <col min="1" max="3" width="12" style="1" customWidth="1"/>
    <col min="4" max="6" width="40.7109375" style="1" customWidth="1"/>
    <col min="7" max="10" width="15.7109375" style="1" customWidth="1"/>
    <col min="11" max="11" width="9.140625" style="1"/>
    <col min="12" max="12" width="10.85546875" style="1" bestFit="1" customWidth="1"/>
    <col min="13" max="13" width="13.42578125" style="1" customWidth="1"/>
    <col min="14" max="16384" width="9.140625" style="1"/>
  </cols>
  <sheetData>
    <row r="1" spans="1:10" x14ac:dyDescent="0.2">
      <c r="G1" s="1" t="s">
        <v>183</v>
      </c>
    </row>
    <row r="2" spans="1:10" x14ac:dyDescent="0.2">
      <c r="G2" s="1" t="s">
        <v>184</v>
      </c>
    </row>
    <row r="3" spans="1:10" x14ac:dyDescent="0.2">
      <c r="G3" s="1" t="s">
        <v>185</v>
      </c>
    </row>
    <row r="5" spans="1:10" ht="15.75" x14ac:dyDescent="0.25">
      <c r="A5" s="32" t="s">
        <v>163</v>
      </c>
      <c r="B5" s="33"/>
      <c r="C5" s="33"/>
      <c r="D5" s="33"/>
      <c r="E5" s="33"/>
      <c r="F5" s="33"/>
      <c r="G5" s="33"/>
      <c r="H5" s="33"/>
      <c r="I5" s="33"/>
      <c r="J5" s="33"/>
    </row>
    <row r="7" spans="1:10" x14ac:dyDescent="0.2">
      <c r="A7" s="2" t="s">
        <v>109</v>
      </c>
    </row>
    <row r="8" spans="1:10" x14ac:dyDescent="0.2">
      <c r="A8" s="1" t="s">
        <v>0</v>
      </c>
      <c r="J8" s="3" t="s">
        <v>1</v>
      </c>
    </row>
    <row r="9" spans="1:10" x14ac:dyDescent="0.2">
      <c r="A9" s="34" t="s">
        <v>2</v>
      </c>
      <c r="B9" s="34" t="s">
        <v>3</v>
      </c>
      <c r="C9" s="34" t="s">
        <v>4</v>
      </c>
      <c r="D9" s="35" t="s">
        <v>5</v>
      </c>
      <c r="E9" s="35" t="s">
        <v>6</v>
      </c>
      <c r="F9" s="34" t="s">
        <v>7</v>
      </c>
      <c r="G9" s="36" t="s">
        <v>8</v>
      </c>
      <c r="H9" s="35" t="s">
        <v>9</v>
      </c>
      <c r="I9" s="35" t="s">
        <v>10</v>
      </c>
      <c r="J9" s="35"/>
    </row>
    <row r="10" spans="1:10" ht="68.099999999999994" customHeight="1" x14ac:dyDescent="0.2">
      <c r="A10" s="35"/>
      <c r="B10" s="35"/>
      <c r="C10" s="35"/>
      <c r="D10" s="35"/>
      <c r="E10" s="35"/>
      <c r="F10" s="35"/>
      <c r="G10" s="36"/>
      <c r="H10" s="35"/>
      <c r="I10" s="4" t="s">
        <v>11</v>
      </c>
      <c r="J10" s="4" t="s">
        <v>12</v>
      </c>
    </row>
    <row r="11" spans="1:10" x14ac:dyDescent="0.2">
      <c r="A11" s="4">
        <v>1</v>
      </c>
      <c r="B11" s="4">
        <v>2</v>
      </c>
      <c r="C11" s="4">
        <v>3</v>
      </c>
      <c r="D11" s="4">
        <v>4</v>
      </c>
      <c r="E11" s="4">
        <v>5</v>
      </c>
      <c r="F11" s="4">
        <v>6</v>
      </c>
      <c r="G11" s="5">
        <v>7</v>
      </c>
      <c r="H11" s="4">
        <v>8</v>
      </c>
      <c r="I11" s="6">
        <v>9</v>
      </c>
      <c r="J11" s="6">
        <v>10</v>
      </c>
    </row>
    <row r="12" spans="1:10" x14ac:dyDescent="0.2">
      <c r="A12" s="7" t="s">
        <v>13</v>
      </c>
      <c r="B12" s="7" t="s">
        <v>14</v>
      </c>
      <c r="C12" s="7" t="s">
        <v>14</v>
      </c>
      <c r="D12" s="8" t="s">
        <v>15</v>
      </c>
      <c r="E12" s="8" t="s">
        <v>14</v>
      </c>
      <c r="F12" s="8" t="s">
        <v>14</v>
      </c>
      <c r="G12" s="9">
        <f>G13</f>
        <v>112566834</v>
      </c>
      <c r="H12" s="9">
        <f t="shared" ref="H12:J12" si="0">H13</f>
        <v>98516157</v>
      </c>
      <c r="I12" s="9">
        <f t="shared" si="0"/>
        <v>14050677</v>
      </c>
      <c r="J12" s="9">
        <f t="shared" si="0"/>
        <v>13650677</v>
      </c>
    </row>
    <row r="13" spans="1:10" x14ac:dyDescent="0.2">
      <c r="A13" s="7" t="s">
        <v>16</v>
      </c>
      <c r="B13" s="7" t="s">
        <v>14</v>
      </c>
      <c r="C13" s="7" t="s">
        <v>14</v>
      </c>
      <c r="D13" s="8" t="s">
        <v>15</v>
      </c>
      <c r="E13" s="8" t="s">
        <v>14</v>
      </c>
      <c r="F13" s="8" t="s">
        <v>14</v>
      </c>
      <c r="G13" s="9">
        <f>H13+I13</f>
        <v>112566834</v>
      </c>
      <c r="H13" s="9">
        <f>SUM(H14:H45)</f>
        <v>98516157</v>
      </c>
      <c r="I13" s="9">
        <f t="shared" ref="I13:J13" si="1">SUM(I14:I45)</f>
        <v>14050677</v>
      </c>
      <c r="J13" s="9">
        <f t="shared" si="1"/>
        <v>13650677</v>
      </c>
    </row>
    <row r="14" spans="1:10" hidden="1" x14ac:dyDescent="0.2">
      <c r="A14" s="11" t="s">
        <v>164</v>
      </c>
      <c r="B14" s="19" t="s">
        <v>63</v>
      </c>
      <c r="C14" s="11" t="s">
        <v>165</v>
      </c>
      <c r="D14" s="12" t="s">
        <v>166</v>
      </c>
      <c r="E14" s="27" t="s">
        <v>25</v>
      </c>
      <c r="F14" s="24" t="s">
        <v>69</v>
      </c>
      <c r="G14" s="13">
        <f t="shared" ref="G14:G45" si="2">H14+I14</f>
        <v>0</v>
      </c>
      <c r="H14" s="14">
        <f>1330000-1330000</f>
        <v>0</v>
      </c>
      <c r="I14" s="14"/>
      <c r="J14" s="14"/>
    </row>
    <row r="15" spans="1:10" ht="30.75" customHeight="1" x14ac:dyDescent="0.2">
      <c r="A15" s="11" t="s">
        <v>17</v>
      </c>
      <c r="B15" s="11" t="s">
        <v>18</v>
      </c>
      <c r="C15" s="11" t="s">
        <v>19</v>
      </c>
      <c r="D15" s="12" t="s">
        <v>20</v>
      </c>
      <c r="E15" s="12" t="s">
        <v>131</v>
      </c>
      <c r="F15" s="11" t="s">
        <v>67</v>
      </c>
      <c r="G15" s="13">
        <f t="shared" si="2"/>
        <v>5467710</v>
      </c>
      <c r="H15" s="14">
        <f>3661855+235000+916812+89043+120000+258000+102000</f>
        <v>5382710</v>
      </c>
      <c r="I15" s="14">
        <v>85000</v>
      </c>
      <c r="J15" s="14">
        <v>85000</v>
      </c>
    </row>
    <row r="16" spans="1:10" ht="25.5" x14ac:dyDescent="0.2">
      <c r="A16" s="11" t="s">
        <v>21</v>
      </c>
      <c r="B16" s="11" t="s">
        <v>22</v>
      </c>
      <c r="C16" s="11" t="s">
        <v>23</v>
      </c>
      <c r="D16" s="12" t="s">
        <v>24</v>
      </c>
      <c r="E16" s="12" t="s">
        <v>25</v>
      </c>
      <c r="F16" s="11" t="s">
        <v>68</v>
      </c>
      <c r="G16" s="13">
        <f t="shared" si="2"/>
        <v>4800</v>
      </c>
      <c r="H16" s="14">
        <f>4800</f>
        <v>4800</v>
      </c>
      <c r="I16" s="14">
        <v>0</v>
      </c>
      <c r="J16" s="14">
        <v>0</v>
      </c>
    </row>
    <row r="17" spans="1:10" ht="75" customHeight="1" x14ac:dyDescent="0.2">
      <c r="A17" s="11" t="s">
        <v>21</v>
      </c>
      <c r="B17" s="11" t="s">
        <v>22</v>
      </c>
      <c r="C17" s="11" t="s">
        <v>23</v>
      </c>
      <c r="D17" s="12" t="s">
        <v>24</v>
      </c>
      <c r="E17" s="12" t="s">
        <v>132</v>
      </c>
      <c r="F17" s="24" t="s">
        <v>114</v>
      </c>
      <c r="G17" s="13">
        <f t="shared" si="2"/>
        <v>2000000</v>
      </c>
      <c r="H17" s="14">
        <f>1000000+1000000</f>
        <v>2000000</v>
      </c>
      <c r="I17" s="14"/>
      <c r="J17" s="14"/>
    </row>
    <row r="18" spans="1:10" ht="25.5" x14ac:dyDescent="0.2">
      <c r="A18" s="11" t="s">
        <v>27</v>
      </c>
      <c r="B18" s="11" t="s">
        <v>28</v>
      </c>
      <c r="C18" s="11" t="s">
        <v>29</v>
      </c>
      <c r="D18" s="12" t="s">
        <v>30</v>
      </c>
      <c r="E18" s="27" t="s">
        <v>25</v>
      </c>
      <c r="F18" s="24" t="s">
        <v>69</v>
      </c>
      <c r="G18" s="13">
        <f t="shared" si="2"/>
        <v>205200</v>
      </c>
      <c r="H18" s="14">
        <f>1235300+200000-1330000+99900</f>
        <v>205200</v>
      </c>
      <c r="I18" s="14">
        <v>0</v>
      </c>
      <c r="J18" s="14">
        <v>0</v>
      </c>
    </row>
    <row r="19" spans="1:10" ht="30" customHeight="1" x14ac:dyDescent="0.2">
      <c r="A19" s="11" t="s">
        <v>27</v>
      </c>
      <c r="B19" s="11" t="s">
        <v>28</v>
      </c>
      <c r="C19" s="11" t="s">
        <v>29</v>
      </c>
      <c r="D19" s="12" t="s">
        <v>30</v>
      </c>
      <c r="E19" s="27" t="s">
        <v>133</v>
      </c>
      <c r="F19" s="27" t="s">
        <v>84</v>
      </c>
      <c r="G19" s="13">
        <f t="shared" si="2"/>
        <v>25000</v>
      </c>
      <c r="H19" s="14">
        <f>25000</f>
        <v>25000</v>
      </c>
      <c r="I19" s="14"/>
      <c r="J19" s="14"/>
    </row>
    <row r="20" spans="1:10" ht="30" customHeight="1" x14ac:dyDescent="0.2">
      <c r="A20" s="11" t="s">
        <v>27</v>
      </c>
      <c r="B20" s="11" t="s">
        <v>28</v>
      </c>
      <c r="C20" s="11" t="s">
        <v>29</v>
      </c>
      <c r="D20" s="12" t="s">
        <v>30</v>
      </c>
      <c r="E20" s="24" t="s">
        <v>134</v>
      </c>
      <c r="F20" s="24" t="s">
        <v>85</v>
      </c>
      <c r="G20" s="13">
        <f t="shared" si="2"/>
        <v>19200</v>
      </c>
      <c r="H20" s="14">
        <f>19200</f>
        <v>19200</v>
      </c>
      <c r="I20" s="14"/>
      <c r="J20" s="14"/>
    </row>
    <row r="21" spans="1:10" ht="68.25" customHeight="1" x14ac:dyDescent="0.2">
      <c r="A21" s="11" t="s">
        <v>27</v>
      </c>
      <c r="B21" s="11" t="s">
        <v>28</v>
      </c>
      <c r="C21" s="11" t="s">
        <v>29</v>
      </c>
      <c r="D21" s="12" t="s">
        <v>30</v>
      </c>
      <c r="E21" s="27" t="s">
        <v>86</v>
      </c>
      <c r="F21" s="24" t="s">
        <v>110</v>
      </c>
      <c r="G21" s="13">
        <f t="shared" si="2"/>
        <v>515500</v>
      </c>
      <c r="H21" s="14">
        <f>515500</f>
        <v>515500</v>
      </c>
      <c r="I21" s="14"/>
      <c r="J21" s="14"/>
    </row>
    <row r="22" spans="1:10" ht="68.25" customHeight="1" x14ac:dyDescent="0.2">
      <c r="A22" s="11" t="s">
        <v>87</v>
      </c>
      <c r="B22" s="11" t="s">
        <v>88</v>
      </c>
      <c r="C22" s="11" t="s">
        <v>89</v>
      </c>
      <c r="D22" s="12" t="s">
        <v>90</v>
      </c>
      <c r="E22" s="12" t="s">
        <v>91</v>
      </c>
      <c r="F22" s="11" t="s">
        <v>92</v>
      </c>
      <c r="G22" s="13">
        <f t="shared" si="2"/>
        <v>600000</v>
      </c>
      <c r="H22" s="14">
        <f>100000+500000</f>
        <v>600000</v>
      </c>
      <c r="I22" s="14"/>
      <c r="J22" s="14"/>
    </row>
    <row r="23" spans="1:10" ht="57.75" customHeight="1" x14ac:dyDescent="0.2">
      <c r="A23" s="11" t="s">
        <v>31</v>
      </c>
      <c r="B23" s="11" t="s">
        <v>32</v>
      </c>
      <c r="C23" s="11" t="s">
        <v>33</v>
      </c>
      <c r="D23" s="12" t="s">
        <v>34</v>
      </c>
      <c r="E23" s="12" t="s">
        <v>135</v>
      </c>
      <c r="F23" s="12" t="s">
        <v>70</v>
      </c>
      <c r="G23" s="13">
        <f t="shared" si="2"/>
        <v>8041400</v>
      </c>
      <c r="H23" s="14">
        <f>3168425-500000+5372975</f>
        <v>8041400</v>
      </c>
      <c r="I23" s="14">
        <v>0</v>
      </c>
      <c r="J23" s="14">
        <v>0</v>
      </c>
    </row>
    <row r="24" spans="1:10" ht="51" x14ac:dyDescent="0.2">
      <c r="A24" s="11" t="s">
        <v>35</v>
      </c>
      <c r="B24" s="11" t="s">
        <v>36</v>
      </c>
      <c r="C24" s="11" t="s">
        <v>33</v>
      </c>
      <c r="D24" s="12" t="s">
        <v>37</v>
      </c>
      <c r="E24" s="12" t="s">
        <v>135</v>
      </c>
      <c r="F24" s="12" t="s">
        <v>70</v>
      </c>
      <c r="G24" s="13">
        <f t="shared" si="2"/>
        <v>9780020</v>
      </c>
      <c r="H24" s="14">
        <f>7951929+764091+534000+380000+150000</f>
        <v>9780020</v>
      </c>
      <c r="I24" s="14"/>
      <c r="J24" s="14"/>
    </row>
    <row r="25" spans="1:10" ht="38.25" x14ac:dyDescent="0.2">
      <c r="A25" s="11" t="s">
        <v>38</v>
      </c>
      <c r="B25" s="11" t="s">
        <v>39</v>
      </c>
      <c r="C25" s="11" t="s">
        <v>33</v>
      </c>
      <c r="D25" s="12" t="s">
        <v>40</v>
      </c>
      <c r="E25" s="12" t="s">
        <v>135</v>
      </c>
      <c r="F25" s="12" t="s">
        <v>70</v>
      </c>
      <c r="G25" s="13">
        <f>H25+I25</f>
        <v>7645000</v>
      </c>
      <c r="H25" s="30">
        <f>4900000-1005000+150000+3100000+500000</f>
        <v>7645000</v>
      </c>
      <c r="I25" s="14">
        <v>0</v>
      </c>
      <c r="J25" s="14">
        <v>0</v>
      </c>
    </row>
    <row r="26" spans="1:10" ht="25.5" hidden="1" x14ac:dyDescent="0.2">
      <c r="A26" s="11" t="s">
        <v>97</v>
      </c>
      <c r="B26" s="22">
        <v>7130</v>
      </c>
      <c r="C26" s="11" t="s">
        <v>98</v>
      </c>
      <c r="D26" s="12" t="s">
        <v>99</v>
      </c>
      <c r="E26" s="11" t="s">
        <v>100</v>
      </c>
      <c r="F26" s="12" t="s">
        <v>111</v>
      </c>
      <c r="G26" s="13">
        <f t="shared" ref="G26:G29" si="3">H26+I26</f>
        <v>0</v>
      </c>
      <c r="H26" s="14"/>
      <c r="I26" s="14"/>
      <c r="J26" s="14"/>
    </row>
    <row r="27" spans="1:10" ht="39" hidden="1" x14ac:dyDescent="0.2">
      <c r="A27" s="11" t="s">
        <v>101</v>
      </c>
      <c r="B27" s="22">
        <v>7330</v>
      </c>
      <c r="C27" s="11" t="s">
        <v>102</v>
      </c>
      <c r="D27" s="12" t="s">
        <v>103</v>
      </c>
      <c r="E27" s="11" t="s">
        <v>26</v>
      </c>
      <c r="F27" s="12" t="s">
        <v>71</v>
      </c>
      <c r="G27" s="13">
        <f t="shared" si="3"/>
        <v>0</v>
      </c>
      <c r="H27" s="14"/>
      <c r="I27" s="14"/>
      <c r="J27" s="14"/>
    </row>
    <row r="28" spans="1:10" ht="25.5" hidden="1" x14ac:dyDescent="0.2">
      <c r="A28" s="11" t="s">
        <v>117</v>
      </c>
      <c r="B28" s="22" t="s">
        <v>118</v>
      </c>
      <c r="C28" s="11" t="s">
        <v>102</v>
      </c>
      <c r="D28" s="12" t="s">
        <v>119</v>
      </c>
      <c r="E28" s="12" t="s">
        <v>116</v>
      </c>
      <c r="F28" s="11" t="s">
        <v>67</v>
      </c>
      <c r="G28" s="13">
        <f t="shared" si="3"/>
        <v>0</v>
      </c>
      <c r="H28" s="14"/>
      <c r="I28" s="14"/>
      <c r="J28" s="14"/>
    </row>
    <row r="29" spans="1:10" ht="51" x14ac:dyDescent="0.2">
      <c r="A29" s="11" t="s">
        <v>38</v>
      </c>
      <c r="B29" s="11" t="s">
        <v>39</v>
      </c>
      <c r="C29" s="11" t="s">
        <v>33</v>
      </c>
      <c r="D29" s="12" t="s">
        <v>40</v>
      </c>
      <c r="E29" s="11" t="s">
        <v>169</v>
      </c>
      <c r="F29" s="26" t="s">
        <v>170</v>
      </c>
      <c r="G29" s="13">
        <f t="shared" si="3"/>
        <v>90000</v>
      </c>
      <c r="H29" s="14">
        <v>90000</v>
      </c>
      <c r="I29" s="14"/>
      <c r="J29" s="14"/>
    </row>
    <row r="30" spans="1:10" ht="114.75" x14ac:dyDescent="0.2">
      <c r="A30" s="19" t="s">
        <v>158</v>
      </c>
      <c r="B30" s="17">
        <v>6071</v>
      </c>
      <c r="C30" s="19" t="s">
        <v>159</v>
      </c>
      <c r="D30" s="12" t="s">
        <v>155</v>
      </c>
      <c r="E30" s="12" t="s">
        <v>156</v>
      </c>
      <c r="F30" s="12" t="s">
        <v>160</v>
      </c>
      <c r="G30" s="13">
        <f>H30</f>
        <v>1808390</v>
      </c>
      <c r="H30" s="14">
        <f>500000+1008390+300000</f>
        <v>1808390</v>
      </c>
      <c r="I30" s="14" t="s">
        <v>157</v>
      </c>
      <c r="J30" s="14" t="s">
        <v>157</v>
      </c>
    </row>
    <row r="31" spans="1:10" ht="36" customHeight="1" x14ac:dyDescent="0.2">
      <c r="A31" s="19" t="s">
        <v>97</v>
      </c>
      <c r="B31" s="17">
        <v>7130</v>
      </c>
      <c r="C31" s="19" t="s">
        <v>98</v>
      </c>
      <c r="D31" s="12" t="s">
        <v>99</v>
      </c>
      <c r="E31" s="12" t="s">
        <v>172</v>
      </c>
      <c r="F31" s="12" t="s">
        <v>70</v>
      </c>
      <c r="G31" s="13">
        <f>H31</f>
        <v>670770</v>
      </c>
      <c r="H31" s="14">
        <f>199870+6171150+99950-6000000+199800</f>
        <v>670770</v>
      </c>
      <c r="I31" s="14"/>
      <c r="J31" s="14"/>
    </row>
    <row r="32" spans="1:10" ht="25.5" x14ac:dyDescent="0.2">
      <c r="A32" s="19" t="s">
        <v>117</v>
      </c>
      <c r="B32" s="22">
        <v>7322</v>
      </c>
      <c r="C32" s="11" t="s">
        <v>102</v>
      </c>
      <c r="D32" s="12" t="s">
        <v>168</v>
      </c>
      <c r="E32" s="12" t="s">
        <v>116</v>
      </c>
      <c r="F32" s="11" t="s">
        <v>67</v>
      </c>
      <c r="G32" s="13">
        <f t="shared" ref="G32" si="4">H32+I32</f>
        <v>288622</v>
      </c>
      <c r="H32" s="14"/>
      <c r="I32" s="14">
        <v>288622</v>
      </c>
      <c r="J32" s="14">
        <v>288622</v>
      </c>
    </row>
    <row r="33" spans="1:10" ht="47.25" customHeight="1" x14ac:dyDescent="0.2">
      <c r="A33" s="19" t="s">
        <v>113</v>
      </c>
      <c r="B33" s="22">
        <v>7370</v>
      </c>
      <c r="C33" s="19" t="s">
        <v>82</v>
      </c>
      <c r="D33" s="12" t="s">
        <v>112</v>
      </c>
      <c r="E33" s="11" t="s">
        <v>136</v>
      </c>
      <c r="F33" s="11" t="s">
        <v>71</v>
      </c>
      <c r="G33" s="13">
        <f t="shared" si="2"/>
        <v>1904595</v>
      </c>
      <c r="H33" s="14">
        <f>384200+78320</f>
        <v>462520</v>
      </c>
      <c r="I33" s="14">
        <f>1442075</f>
        <v>1442075</v>
      </c>
      <c r="J33" s="14">
        <f>I33</f>
        <v>1442075</v>
      </c>
    </row>
    <row r="34" spans="1:10" ht="38.25" hidden="1" x14ac:dyDescent="0.2">
      <c r="A34" s="11" t="s">
        <v>104</v>
      </c>
      <c r="B34" s="11" t="s">
        <v>105</v>
      </c>
      <c r="C34" s="11" t="s">
        <v>82</v>
      </c>
      <c r="D34" s="12" t="s">
        <v>106</v>
      </c>
      <c r="E34" s="12" t="s">
        <v>107</v>
      </c>
      <c r="F34" s="11" t="s">
        <v>71</v>
      </c>
      <c r="G34" s="13">
        <f t="shared" si="2"/>
        <v>0</v>
      </c>
      <c r="H34" s="14"/>
      <c r="I34" s="14"/>
      <c r="J34" s="14"/>
    </row>
    <row r="35" spans="1:10" ht="47.25" customHeight="1" x14ac:dyDescent="0.2">
      <c r="A35" s="19" t="s">
        <v>173</v>
      </c>
      <c r="B35" s="22">
        <v>7611</v>
      </c>
      <c r="C35" s="19" t="s">
        <v>82</v>
      </c>
      <c r="D35" s="12" t="s">
        <v>174</v>
      </c>
      <c r="E35" s="27" t="s">
        <v>25</v>
      </c>
      <c r="F35" s="24" t="s">
        <v>69</v>
      </c>
      <c r="G35" s="13">
        <f t="shared" si="2"/>
        <v>1330000</v>
      </c>
      <c r="H35" s="14">
        <v>1330000</v>
      </c>
      <c r="I35" s="14"/>
      <c r="J35" s="14"/>
    </row>
    <row r="36" spans="1:10" ht="47.25" customHeight="1" x14ac:dyDescent="0.2">
      <c r="A36" s="19" t="s">
        <v>175</v>
      </c>
      <c r="B36" s="22" t="s">
        <v>176</v>
      </c>
      <c r="C36" s="19" t="s">
        <v>82</v>
      </c>
      <c r="D36" s="12" t="s">
        <v>177</v>
      </c>
      <c r="E36" s="12" t="s">
        <v>135</v>
      </c>
      <c r="F36" s="12" t="s">
        <v>178</v>
      </c>
      <c r="G36" s="13">
        <f t="shared" si="2"/>
        <v>10299700</v>
      </c>
      <c r="H36" s="14"/>
      <c r="I36" s="14">
        <f>99700+5200000+5000000</f>
        <v>10299700</v>
      </c>
      <c r="J36" s="14">
        <f>I36</f>
        <v>10299700</v>
      </c>
    </row>
    <row r="37" spans="1:10" ht="38.25" x14ac:dyDescent="0.2">
      <c r="A37" s="19" t="s">
        <v>81</v>
      </c>
      <c r="B37" s="19">
        <v>7680</v>
      </c>
      <c r="C37" s="19" t="s">
        <v>82</v>
      </c>
      <c r="D37" s="20" t="s">
        <v>79</v>
      </c>
      <c r="E37" s="20" t="s">
        <v>80</v>
      </c>
      <c r="F37" s="20" t="s">
        <v>179</v>
      </c>
      <c r="G37" s="13">
        <f t="shared" si="2"/>
        <v>3915</v>
      </c>
      <c r="H37" s="21">
        <f>3915</f>
        <v>3915</v>
      </c>
      <c r="I37" s="14"/>
      <c r="J37" s="14" t="s">
        <v>108</v>
      </c>
    </row>
    <row r="38" spans="1:10" ht="63.75" customHeight="1" x14ac:dyDescent="0.2">
      <c r="A38" s="11" t="s">
        <v>41</v>
      </c>
      <c r="B38" s="11" t="s">
        <v>42</v>
      </c>
      <c r="C38" s="11" t="s">
        <v>43</v>
      </c>
      <c r="D38" s="12" t="s">
        <v>44</v>
      </c>
      <c r="E38" s="12" t="s">
        <v>152</v>
      </c>
      <c r="F38" s="11" t="s">
        <v>72</v>
      </c>
      <c r="G38" s="13">
        <f t="shared" si="2"/>
        <v>3029608</v>
      </c>
      <c r="H38" s="14">
        <f>150000+1392328</f>
        <v>1542328</v>
      </c>
      <c r="I38" s="14">
        <v>1487280</v>
      </c>
      <c r="J38" s="14">
        <v>1487280</v>
      </c>
    </row>
    <row r="39" spans="1:10" ht="25.5" x14ac:dyDescent="0.2">
      <c r="A39" s="11" t="s">
        <v>45</v>
      </c>
      <c r="B39" s="11" t="s">
        <v>46</v>
      </c>
      <c r="C39" s="11" t="s">
        <v>43</v>
      </c>
      <c r="D39" s="12" t="s">
        <v>83</v>
      </c>
      <c r="E39" s="12" t="s">
        <v>137</v>
      </c>
      <c r="F39" s="12" t="s">
        <v>73</v>
      </c>
      <c r="G39" s="13">
        <f t="shared" si="2"/>
        <v>8171434</v>
      </c>
      <c r="H39" s="14">
        <f>6960490+63000+360444+739500</f>
        <v>8123434</v>
      </c>
      <c r="I39" s="14">
        <v>48000</v>
      </c>
      <c r="J39" s="14">
        <f>I39</f>
        <v>48000</v>
      </c>
    </row>
    <row r="40" spans="1:10" ht="38.25" x14ac:dyDescent="0.2">
      <c r="A40" s="11" t="s">
        <v>47</v>
      </c>
      <c r="B40" s="11" t="s">
        <v>48</v>
      </c>
      <c r="C40" s="11" t="s">
        <v>49</v>
      </c>
      <c r="D40" s="12" t="s">
        <v>50</v>
      </c>
      <c r="E40" s="12" t="s">
        <v>138</v>
      </c>
      <c r="F40" s="12" t="s">
        <v>74</v>
      </c>
      <c r="G40" s="13">
        <f t="shared" si="2"/>
        <v>400000</v>
      </c>
      <c r="H40" s="14"/>
      <c r="I40" s="14">
        <v>400000</v>
      </c>
      <c r="J40" s="14">
        <v>0</v>
      </c>
    </row>
    <row r="41" spans="1:10" ht="60" hidden="1" customHeight="1" x14ac:dyDescent="0.2">
      <c r="A41" s="11" t="s">
        <v>93</v>
      </c>
      <c r="B41" s="11" t="s">
        <v>94</v>
      </c>
      <c r="C41" s="11" t="s">
        <v>63</v>
      </c>
      <c r="D41" s="12" t="s">
        <v>95</v>
      </c>
      <c r="E41" s="12" t="s">
        <v>96</v>
      </c>
      <c r="F41" s="11" t="s">
        <v>115</v>
      </c>
      <c r="G41" s="13">
        <f t="shared" si="2"/>
        <v>0</v>
      </c>
      <c r="H41" s="14"/>
      <c r="I41" s="14"/>
      <c r="J41" s="14"/>
    </row>
    <row r="42" spans="1:10" ht="60" hidden="1" customHeight="1" x14ac:dyDescent="0.2">
      <c r="A42" s="11" t="s">
        <v>93</v>
      </c>
      <c r="B42" s="11" t="s">
        <v>94</v>
      </c>
      <c r="C42" s="11" t="s">
        <v>63</v>
      </c>
      <c r="D42" s="12" t="s">
        <v>95</v>
      </c>
      <c r="E42" s="11" t="s">
        <v>107</v>
      </c>
      <c r="F42" s="11" t="s">
        <v>71</v>
      </c>
      <c r="G42" s="13">
        <f t="shared" si="2"/>
        <v>0</v>
      </c>
      <c r="H42" s="14"/>
      <c r="I42" s="14"/>
      <c r="J42" s="14"/>
    </row>
    <row r="43" spans="1:10" ht="60" customHeight="1" x14ac:dyDescent="0.2">
      <c r="A43" s="29" t="s">
        <v>93</v>
      </c>
      <c r="B43" s="29">
        <v>9800</v>
      </c>
      <c r="C43" s="29" t="s">
        <v>63</v>
      </c>
      <c r="D43" s="12" t="s">
        <v>95</v>
      </c>
      <c r="E43" s="12" t="s">
        <v>96</v>
      </c>
      <c r="F43" s="11" t="s">
        <v>115</v>
      </c>
      <c r="G43" s="13">
        <f t="shared" si="2"/>
        <v>198000</v>
      </c>
      <c r="H43" s="14">
        <v>198000</v>
      </c>
      <c r="I43" s="14"/>
      <c r="J43" s="11"/>
    </row>
    <row r="44" spans="1:10" ht="60" customHeight="1" x14ac:dyDescent="0.2">
      <c r="A44" s="29" t="s">
        <v>93</v>
      </c>
      <c r="B44" s="29">
        <v>9800</v>
      </c>
      <c r="C44" s="29" t="s">
        <v>63</v>
      </c>
      <c r="D44" s="12" t="s">
        <v>95</v>
      </c>
      <c r="E44" s="11" t="s">
        <v>167</v>
      </c>
      <c r="F44" s="26" t="s">
        <v>171</v>
      </c>
      <c r="G44" s="13">
        <f t="shared" si="2"/>
        <v>49600000</v>
      </c>
      <c r="H44" s="14">
        <f>10000000+2000000+1000000+2000000+20000000+7600000+3000000+4000000</f>
        <v>49600000</v>
      </c>
      <c r="I44" s="14"/>
      <c r="J44" s="14"/>
    </row>
    <row r="45" spans="1:10" ht="60" customHeight="1" x14ac:dyDescent="0.2">
      <c r="A45" s="29" t="s">
        <v>93</v>
      </c>
      <c r="B45" s="29">
        <v>9800</v>
      </c>
      <c r="C45" s="29" t="s">
        <v>63</v>
      </c>
      <c r="D45" s="12" t="s">
        <v>95</v>
      </c>
      <c r="E45" s="12" t="s">
        <v>107</v>
      </c>
      <c r="F45" s="11" t="s">
        <v>179</v>
      </c>
      <c r="G45" s="13">
        <f t="shared" si="2"/>
        <v>467970</v>
      </c>
      <c r="H45" s="14">
        <f>407970+60000</f>
        <v>467970</v>
      </c>
      <c r="I45" s="14"/>
      <c r="J45" s="14"/>
    </row>
    <row r="46" spans="1:10" ht="30" customHeight="1" x14ac:dyDescent="0.2">
      <c r="A46" s="7" t="s">
        <v>51</v>
      </c>
      <c r="B46" s="7" t="s">
        <v>14</v>
      </c>
      <c r="C46" s="7" t="s">
        <v>14</v>
      </c>
      <c r="D46" s="8" t="s">
        <v>52</v>
      </c>
      <c r="E46" s="8" t="s">
        <v>14</v>
      </c>
      <c r="F46" s="8" t="s">
        <v>14</v>
      </c>
      <c r="G46" s="9">
        <f>G47</f>
        <v>6480711</v>
      </c>
      <c r="H46" s="9">
        <f t="shared" ref="H46:J46" si="5">H47</f>
        <v>6480711</v>
      </c>
      <c r="I46" s="9">
        <f t="shared" si="5"/>
        <v>0</v>
      </c>
      <c r="J46" s="9">
        <f t="shared" si="5"/>
        <v>0</v>
      </c>
    </row>
    <row r="47" spans="1:10" ht="33" customHeight="1" x14ac:dyDescent="0.2">
      <c r="A47" s="7" t="s">
        <v>53</v>
      </c>
      <c r="B47" s="7" t="s">
        <v>14</v>
      </c>
      <c r="C47" s="7" t="s">
        <v>14</v>
      </c>
      <c r="D47" s="8" t="s">
        <v>52</v>
      </c>
      <c r="E47" s="8" t="s">
        <v>14</v>
      </c>
      <c r="F47" s="8" t="s">
        <v>14</v>
      </c>
      <c r="G47" s="9">
        <f>SUM(G48:G57)</f>
        <v>6480711</v>
      </c>
      <c r="H47" s="9">
        <f>SUM(H48:H57)</f>
        <v>6480711</v>
      </c>
      <c r="I47" s="9">
        <f t="shared" ref="I47:J47" si="6">SUM(I48:I53)</f>
        <v>0</v>
      </c>
      <c r="J47" s="9">
        <f t="shared" si="6"/>
        <v>0</v>
      </c>
    </row>
    <row r="48" spans="1:10" ht="44.25" customHeight="1" x14ac:dyDescent="0.2">
      <c r="A48" s="11" t="s">
        <v>76</v>
      </c>
      <c r="B48" s="17">
        <v>1141</v>
      </c>
      <c r="C48" s="11" t="s">
        <v>56</v>
      </c>
      <c r="D48" s="12" t="s">
        <v>77</v>
      </c>
      <c r="E48" s="12" t="s">
        <v>139</v>
      </c>
      <c r="F48" s="11" t="s">
        <v>78</v>
      </c>
      <c r="G48" s="13">
        <f t="shared" ref="G48:G57" si="7">H48+I48</f>
        <v>4120177</v>
      </c>
      <c r="H48" s="14">
        <v>4120177</v>
      </c>
      <c r="I48" s="14"/>
      <c r="J48" s="14"/>
    </row>
    <row r="49" spans="1:13" ht="33" customHeight="1" x14ac:dyDescent="0.2">
      <c r="A49" s="11" t="s">
        <v>54</v>
      </c>
      <c r="B49" s="11" t="s">
        <v>55</v>
      </c>
      <c r="C49" s="11" t="s">
        <v>56</v>
      </c>
      <c r="D49" s="12" t="s">
        <v>57</v>
      </c>
      <c r="E49" s="12" t="s">
        <v>140</v>
      </c>
      <c r="F49" s="11" t="s">
        <v>75</v>
      </c>
      <c r="G49" s="13">
        <f t="shared" si="7"/>
        <v>161045</v>
      </c>
      <c r="H49" s="14">
        <f>164700-3655</f>
        <v>161045</v>
      </c>
      <c r="I49" s="14">
        <v>0</v>
      </c>
      <c r="J49" s="14">
        <v>0</v>
      </c>
    </row>
    <row r="50" spans="1:13" ht="33" customHeight="1" x14ac:dyDescent="0.2">
      <c r="A50" s="11" t="s">
        <v>54</v>
      </c>
      <c r="B50" s="11" t="s">
        <v>55</v>
      </c>
      <c r="C50" s="11" t="s">
        <v>56</v>
      </c>
      <c r="D50" s="12" t="s">
        <v>57</v>
      </c>
      <c r="E50" s="12" t="s">
        <v>141</v>
      </c>
      <c r="F50" s="11" t="s">
        <v>120</v>
      </c>
      <c r="G50" s="13">
        <f t="shared" si="7"/>
        <v>285000</v>
      </c>
      <c r="H50" s="14">
        <f>135000+50000+100000</f>
        <v>285000</v>
      </c>
      <c r="I50" s="14"/>
      <c r="J50" s="14"/>
    </row>
    <row r="51" spans="1:13" ht="33" customHeight="1" x14ac:dyDescent="0.2">
      <c r="A51" s="11" t="s">
        <v>54</v>
      </c>
      <c r="B51" s="11" t="s">
        <v>55</v>
      </c>
      <c r="C51" s="11" t="s">
        <v>56</v>
      </c>
      <c r="D51" s="12" t="s">
        <v>57</v>
      </c>
      <c r="E51" s="12" t="s">
        <v>142</v>
      </c>
      <c r="F51" s="11" t="s">
        <v>121</v>
      </c>
      <c r="G51" s="13">
        <f t="shared" si="7"/>
        <v>38189</v>
      </c>
      <c r="H51" s="14">
        <f>81600-42000-1411</f>
        <v>38189</v>
      </c>
      <c r="I51" s="14"/>
      <c r="J51" s="14"/>
    </row>
    <row r="52" spans="1:13" ht="45.75" customHeight="1" x14ac:dyDescent="0.2">
      <c r="A52" s="11" t="s">
        <v>54</v>
      </c>
      <c r="B52" s="11" t="s">
        <v>55</v>
      </c>
      <c r="C52" s="11" t="s">
        <v>56</v>
      </c>
      <c r="D52" s="12" t="s">
        <v>57</v>
      </c>
      <c r="E52" s="12" t="s">
        <v>153</v>
      </c>
      <c r="F52" s="26" t="s">
        <v>154</v>
      </c>
      <c r="G52" s="13">
        <f t="shared" si="7"/>
        <v>34400</v>
      </c>
      <c r="H52" s="14">
        <f>26600+34400-18000-8600</f>
        <v>34400</v>
      </c>
      <c r="I52" s="14"/>
      <c r="J52" s="14"/>
    </row>
    <row r="53" spans="1:13" ht="51" customHeight="1" x14ac:dyDescent="0.2">
      <c r="A53" s="11" t="s">
        <v>122</v>
      </c>
      <c r="B53" s="11" t="s">
        <v>123</v>
      </c>
      <c r="C53" s="11" t="s">
        <v>124</v>
      </c>
      <c r="D53" s="12" t="s">
        <v>125</v>
      </c>
      <c r="E53" s="28" t="s">
        <v>126</v>
      </c>
      <c r="F53" s="28" t="s">
        <v>161</v>
      </c>
      <c r="G53" s="13">
        <f t="shared" si="7"/>
        <v>75</v>
      </c>
      <c r="H53" s="14">
        <f>39075-39000</f>
        <v>75</v>
      </c>
      <c r="I53" s="14">
        <v>0</v>
      </c>
      <c r="J53" s="14">
        <v>0</v>
      </c>
    </row>
    <row r="54" spans="1:13" ht="68.25" customHeight="1" x14ac:dyDescent="0.2">
      <c r="A54" s="11" t="s">
        <v>127</v>
      </c>
      <c r="B54" s="11" t="s">
        <v>128</v>
      </c>
      <c r="C54" s="11" t="s">
        <v>124</v>
      </c>
      <c r="D54" s="12" t="s">
        <v>129</v>
      </c>
      <c r="E54" s="12" t="s">
        <v>143</v>
      </c>
      <c r="F54" s="26" t="s">
        <v>130</v>
      </c>
      <c r="G54" s="13">
        <f t="shared" si="7"/>
        <v>1000</v>
      </c>
      <c r="H54" s="14">
        <v>1000</v>
      </c>
      <c r="I54" s="14">
        <v>0</v>
      </c>
      <c r="J54" s="14">
        <v>0</v>
      </c>
    </row>
    <row r="55" spans="1:13" ht="33" customHeight="1" x14ac:dyDescent="0.2">
      <c r="A55" s="11" t="s">
        <v>144</v>
      </c>
      <c r="B55" s="11" t="s">
        <v>88</v>
      </c>
      <c r="C55" s="11" t="s">
        <v>89</v>
      </c>
      <c r="D55" s="12" t="s">
        <v>90</v>
      </c>
      <c r="E55" s="12" t="s">
        <v>151</v>
      </c>
      <c r="F55" s="11" t="s">
        <v>145</v>
      </c>
      <c r="G55" s="13">
        <f t="shared" si="7"/>
        <v>31000</v>
      </c>
      <c r="H55" s="14">
        <v>31000</v>
      </c>
      <c r="I55" s="14">
        <v>0</v>
      </c>
      <c r="J55" s="14">
        <v>0</v>
      </c>
    </row>
    <row r="56" spans="1:13" ht="60" customHeight="1" x14ac:dyDescent="0.2">
      <c r="A56" s="11" t="s">
        <v>146</v>
      </c>
      <c r="B56" s="11" t="s">
        <v>147</v>
      </c>
      <c r="C56" s="11" t="s">
        <v>148</v>
      </c>
      <c r="D56" s="12" t="s">
        <v>149</v>
      </c>
      <c r="E56" s="28" t="s">
        <v>150</v>
      </c>
      <c r="F56" s="26" t="s">
        <v>162</v>
      </c>
      <c r="G56" s="13">
        <f t="shared" si="7"/>
        <v>109825</v>
      </c>
      <c r="H56" s="14">
        <f>254825-145000</f>
        <v>109825</v>
      </c>
      <c r="I56" s="14">
        <v>0</v>
      </c>
      <c r="J56" s="14">
        <v>0</v>
      </c>
    </row>
    <row r="57" spans="1:13" ht="35.25" customHeight="1" x14ac:dyDescent="0.2">
      <c r="A57" s="19" t="s">
        <v>180</v>
      </c>
      <c r="B57" s="11" t="s">
        <v>62</v>
      </c>
      <c r="C57" s="11" t="s">
        <v>63</v>
      </c>
      <c r="D57" s="12" t="s">
        <v>64</v>
      </c>
      <c r="E57" s="12" t="s">
        <v>140</v>
      </c>
      <c r="F57" s="11" t="s">
        <v>75</v>
      </c>
      <c r="G57" s="13">
        <f t="shared" si="7"/>
        <v>1700000</v>
      </c>
      <c r="H57" s="14">
        <v>1700000</v>
      </c>
      <c r="I57" s="14"/>
      <c r="J57" s="14"/>
    </row>
    <row r="58" spans="1:13" ht="28.5" customHeight="1" x14ac:dyDescent="0.2">
      <c r="A58" s="7" t="s">
        <v>58</v>
      </c>
      <c r="B58" s="7" t="s">
        <v>14</v>
      </c>
      <c r="C58" s="7" t="s">
        <v>14</v>
      </c>
      <c r="D58" s="8" t="s">
        <v>59</v>
      </c>
      <c r="E58" s="8" t="s">
        <v>14</v>
      </c>
      <c r="F58" s="8" t="s">
        <v>14</v>
      </c>
      <c r="G58" s="9">
        <f>G59</f>
        <v>1069830</v>
      </c>
      <c r="H58" s="9">
        <f>H59</f>
        <v>1069830</v>
      </c>
      <c r="I58" s="10">
        <v>0</v>
      </c>
      <c r="J58" s="10">
        <v>0</v>
      </c>
    </row>
    <row r="59" spans="1:13" ht="29.25" customHeight="1" x14ac:dyDescent="0.2">
      <c r="A59" s="7" t="s">
        <v>60</v>
      </c>
      <c r="B59" s="7" t="s">
        <v>14</v>
      </c>
      <c r="C59" s="7" t="s">
        <v>14</v>
      </c>
      <c r="D59" s="8" t="s">
        <v>59</v>
      </c>
      <c r="E59" s="8" t="s">
        <v>14</v>
      </c>
      <c r="F59" s="8" t="s">
        <v>14</v>
      </c>
      <c r="G59" s="9">
        <f>G60</f>
        <v>1069830</v>
      </c>
      <c r="H59" s="9">
        <f>H60</f>
        <v>1069830</v>
      </c>
      <c r="I59" s="10">
        <v>0</v>
      </c>
      <c r="J59" s="10">
        <v>0</v>
      </c>
    </row>
    <row r="60" spans="1:13" ht="38.25" x14ac:dyDescent="0.2">
      <c r="A60" s="11" t="s">
        <v>61</v>
      </c>
      <c r="B60" s="11" t="s">
        <v>62</v>
      </c>
      <c r="C60" s="11" t="s">
        <v>63</v>
      </c>
      <c r="D60" s="12" t="s">
        <v>64</v>
      </c>
      <c r="E60" s="12" t="s">
        <v>26</v>
      </c>
      <c r="F60" s="11" t="s">
        <v>179</v>
      </c>
      <c r="G60" s="13">
        <f>H60</f>
        <v>1069830</v>
      </c>
      <c r="H60" s="14">
        <f>169830+800000+100000</f>
        <v>1069830</v>
      </c>
      <c r="I60" s="14">
        <v>0</v>
      </c>
      <c r="J60" s="14">
        <v>0</v>
      </c>
    </row>
    <row r="61" spans="1:13" ht="19.5" customHeight="1" x14ac:dyDescent="0.2">
      <c r="A61" s="15" t="s">
        <v>66</v>
      </c>
      <c r="B61" s="15" t="s">
        <v>66</v>
      </c>
      <c r="C61" s="15" t="s">
        <v>66</v>
      </c>
      <c r="D61" s="16" t="s">
        <v>65</v>
      </c>
      <c r="E61" s="16" t="s">
        <v>66</v>
      </c>
      <c r="F61" s="16" t="s">
        <v>66</v>
      </c>
      <c r="G61" s="9">
        <f>G58+G46+G12</f>
        <v>120117375</v>
      </c>
      <c r="H61" s="9">
        <f>H58+H46+H12</f>
        <v>106066698</v>
      </c>
      <c r="I61" s="9">
        <f>I58+I46+I12</f>
        <v>14050677</v>
      </c>
      <c r="J61" s="9">
        <f>J58+J46+J12</f>
        <v>13650677</v>
      </c>
      <c r="L61" s="25"/>
      <c r="M61" s="23"/>
    </row>
    <row r="63" spans="1:13" x14ac:dyDescent="0.2">
      <c r="A63" s="31"/>
      <c r="B63" s="31"/>
      <c r="C63" s="31"/>
      <c r="D63" s="31"/>
      <c r="E63" s="31"/>
      <c r="F63" s="31"/>
      <c r="G63" s="31"/>
      <c r="H63" s="31"/>
      <c r="I63" s="31"/>
      <c r="J63" s="31"/>
      <c r="M63" s="23"/>
    </row>
    <row r="65" spans="2:10" s="18" customFormat="1" ht="15.75" x14ac:dyDescent="0.25">
      <c r="B65" s="18" t="s">
        <v>181</v>
      </c>
      <c r="F65" s="18" t="s">
        <v>182</v>
      </c>
    </row>
    <row r="72" spans="2:10" x14ac:dyDescent="0.2">
      <c r="J72" s="25"/>
    </row>
  </sheetData>
  <mergeCells count="11">
    <mergeCell ref="A63:J63"/>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59055118110236227" footer="0"/>
  <pageSetup paperSize="9" scale="72" fitToHeight="50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2024-12-04T13:17:27Z</cp:lastPrinted>
  <dcterms:created xsi:type="dcterms:W3CDTF">2022-01-17T09:53:34Z</dcterms:created>
  <dcterms:modified xsi:type="dcterms:W3CDTF">2026-04-13T12:01:49Z</dcterms:modified>
</cp:coreProperties>
</file>