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Лист1" sheetId="1" r:id="rId1"/>
  </sheets>
  <definedNames>
    <definedName name="_xlnm.Print_Titles" localSheetId="0">Лист1!$9:$13</definedName>
    <definedName name="_xlnm.Print_Area" localSheetId="0">Лист1!$A$1:$P$128</definedName>
  </definedNames>
  <calcPr calcId="152511" fullCalcOnLoad="1"/>
</workbook>
</file>

<file path=xl/calcChain.xml><?xml version="1.0" encoding="utf-8"?>
<calcChain xmlns="http://schemas.openxmlformats.org/spreadsheetml/2006/main">
  <c r="K62" i="1"/>
  <c r="E161"/>
  <c r="J160"/>
  <c r="E160"/>
  <c r="E158"/>
  <c r="P96"/>
  <c r="P95"/>
  <c r="Q95"/>
  <c r="Q76"/>
  <c r="Q89"/>
  <c r="Q92"/>
  <c r="J96"/>
  <c r="J95"/>
  <c r="F95"/>
  <c r="G95"/>
  <c r="H95"/>
  <c r="I95"/>
  <c r="K95"/>
  <c r="L95"/>
  <c r="M95"/>
  <c r="N95"/>
  <c r="O95"/>
  <c r="E95"/>
  <c r="K96"/>
  <c r="K80"/>
  <c r="O80"/>
  <c r="O66"/>
  <c r="O62"/>
  <c r="K57"/>
  <c r="J59"/>
  <c r="F150"/>
  <c r="G150"/>
  <c r="H150"/>
  <c r="I150"/>
  <c r="J150"/>
  <c r="K150"/>
  <c r="L150"/>
  <c r="M150"/>
  <c r="N150"/>
  <c r="O150"/>
  <c r="P150"/>
  <c r="E150"/>
  <c r="P148"/>
  <c r="P146"/>
  <c r="K148"/>
  <c r="J148"/>
  <c r="J146"/>
  <c r="E148"/>
  <c r="E146"/>
  <c r="F139"/>
  <c r="G139"/>
  <c r="H139"/>
  <c r="I139"/>
  <c r="K139"/>
  <c r="L139"/>
  <c r="M139"/>
  <c r="N139"/>
  <c r="F138"/>
  <c r="I138"/>
  <c r="O138"/>
  <c r="K137"/>
  <c r="L137"/>
  <c r="M137"/>
  <c r="N137"/>
  <c r="F137"/>
  <c r="G137"/>
  <c r="H137"/>
  <c r="I137"/>
  <c r="G115"/>
  <c r="F115"/>
  <c r="N114"/>
  <c r="O114"/>
  <c r="K114"/>
  <c r="L114"/>
  <c r="M114"/>
  <c r="G114"/>
  <c r="H114"/>
  <c r="I114"/>
  <c r="F114"/>
  <c r="F116"/>
  <c r="F120"/>
  <c r="L119"/>
  <c r="M119"/>
  <c r="N119"/>
  <c r="O119"/>
  <c r="G119"/>
  <c r="H119"/>
  <c r="I119"/>
  <c r="J119"/>
  <c r="K119"/>
  <c r="F119"/>
  <c r="F118"/>
  <c r="F117"/>
  <c r="P110"/>
  <c r="F106"/>
  <c r="G106"/>
  <c r="G140"/>
  <c r="H106"/>
  <c r="I106"/>
  <c r="I140"/>
  <c r="J106"/>
  <c r="J140"/>
  <c r="K106"/>
  <c r="K140"/>
  <c r="L106"/>
  <c r="L140"/>
  <c r="M106"/>
  <c r="N106"/>
  <c r="N140"/>
  <c r="O106"/>
  <c r="E107"/>
  <c r="P107"/>
  <c r="E108"/>
  <c r="P108"/>
  <c r="E109"/>
  <c r="P109"/>
  <c r="F108"/>
  <c r="F100"/>
  <c r="F99"/>
  <c r="K101"/>
  <c r="K98"/>
  <c r="N101"/>
  <c r="N98"/>
  <c r="G101"/>
  <c r="G98"/>
  <c r="O99"/>
  <c r="N99"/>
  <c r="M99"/>
  <c r="L99"/>
  <c r="K99"/>
  <c r="I99"/>
  <c r="H99"/>
  <c r="G99"/>
  <c r="F92"/>
  <c r="G92"/>
  <c r="H92"/>
  <c r="I92"/>
  <c r="K92"/>
  <c r="L92"/>
  <c r="M92"/>
  <c r="N92"/>
  <c r="O92"/>
  <c r="F89"/>
  <c r="G89"/>
  <c r="H89"/>
  <c r="I89"/>
  <c r="K89"/>
  <c r="L89"/>
  <c r="M89"/>
  <c r="N89"/>
  <c r="O89"/>
  <c r="L78"/>
  <c r="L75"/>
  <c r="M78"/>
  <c r="M75"/>
  <c r="N78"/>
  <c r="N75"/>
  <c r="O78"/>
  <c r="O75"/>
  <c r="F78"/>
  <c r="F75"/>
  <c r="G78"/>
  <c r="G75"/>
  <c r="H78"/>
  <c r="H75"/>
  <c r="I78"/>
  <c r="I75"/>
  <c r="K78"/>
  <c r="K75"/>
  <c r="O76"/>
  <c r="N76"/>
  <c r="M76"/>
  <c r="L76"/>
  <c r="K76"/>
  <c r="I76"/>
  <c r="H76"/>
  <c r="G76"/>
  <c r="F76"/>
  <c r="G83"/>
  <c r="F83"/>
  <c r="F80"/>
  <c r="F79"/>
  <c r="F72"/>
  <c r="G72"/>
  <c r="H72"/>
  <c r="I72"/>
  <c r="J72"/>
  <c r="K72"/>
  <c r="L72"/>
  <c r="M72"/>
  <c r="N72"/>
  <c r="O72"/>
  <c r="E73"/>
  <c r="E72"/>
  <c r="F63"/>
  <c r="G63"/>
  <c r="H63"/>
  <c r="I63"/>
  <c r="K63"/>
  <c r="L63"/>
  <c r="M63"/>
  <c r="N63"/>
  <c r="O63"/>
  <c r="O139"/>
  <c r="K138"/>
  <c r="L57"/>
  <c r="L138"/>
  <c r="M57"/>
  <c r="M138"/>
  <c r="N57"/>
  <c r="O57"/>
  <c r="F57"/>
  <c r="G57"/>
  <c r="H57"/>
  <c r="I57"/>
  <c r="G53"/>
  <c r="H53"/>
  <c r="I53"/>
  <c r="K53"/>
  <c r="L53"/>
  <c r="M53"/>
  <c r="N53"/>
  <c r="O53"/>
  <c r="O137"/>
  <c r="F46"/>
  <c r="G46"/>
  <c r="H46"/>
  <c r="I46"/>
  <c r="K46"/>
  <c r="L46"/>
  <c r="L15"/>
  <c r="M46"/>
  <c r="N46"/>
  <c r="O46"/>
  <c r="F41"/>
  <c r="G41"/>
  <c r="H41"/>
  <c r="I41"/>
  <c r="K41"/>
  <c r="L41"/>
  <c r="M41"/>
  <c r="M15"/>
  <c r="N41"/>
  <c r="O41"/>
  <c r="G19"/>
  <c r="H19"/>
  <c r="I19"/>
  <c r="K19"/>
  <c r="L19"/>
  <c r="M19"/>
  <c r="N19"/>
  <c r="O19"/>
  <c r="G16"/>
  <c r="H16"/>
  <c r="I16"/>
  <c r="K16"/>
  <c r="L16"/>
  <c r="M16"/>
  <c r="N16"/>
  <c r="O16"/>
  <c r="E61"/>
  <c r="P61"/>
  <c r="I62"/>
  <c r="E58"/>
  <c r="P58"/>
  <c r="F54"/>
  <c r="F55"/>
  <c r="F53"/>
  <c r="E52"/>
  <c r="P52"/>
  <c r="P51"/>
  <c r="E49"/>
  <c r="P49"/>
  <c r="P48"/>
  <c r="E37"/>
  <c r="F21"/>
  <c r="F19"/>
  <c r="J17"/>
  <c r="J16"/>
  <c r="F17"/>
  <c r="F16"/>
  <c r="L101"/>
  <c r="L98"/>
  <c r="O101"/>
  <c r="O140"/>
  <c r="F101"/>
  <c r="F140"/>
  <c r="M101"/>
  <c r="M98"/>
  <c r="M140"/>
  <c r="H101"/>
  <c r="H98"/>
  <c r="H140"/>
  <c r="I101"/>
  <c r="I98"/>
  <c r="N15"/>
  <c r="I15"/>
  <c r="H15"/>
  <c r="G15"/>
  <c r="F15"/>
  <c r="O98"/>
  <c r="K15"/>
  <c r="H138"/>
  <c r="G138"/>
  <c r="N138"/>
  <c r="O15"/>
  <c r="P106"/>
  <c r="E106"/>
  <c r="E140"/>
  <c r="F98"/>
  <c r="P73"/>
  <c r="P72"/>
  <c r="F32"/>
  <c r="F22"/>
  <c r="F38"/>
  <c r="P140"/>
  <c r="F136"/>
  <c r="G136"/>
  <c r="G141"/>
  <c r="H136"/>
  <c r="I136"/>
  <c r="K136"/>
  <c r="L136"/>
  <c r="M136"/>
  <c r="N136"/>
  <c r="O136"/>
  <c r="F135"/>
  <c r="G135"/>
  <c r="H135"/>
  <c r="I135"/>
  <c r="K135"/>
  <c r="L135"/>
  <c r="M135"/>
  <c r="N135"/>
  <c r="N141"/>
  <c r="O135"/>
  <c r="F134"/>
  <c r="F133"/>
  <c r="G133"/>
  <c r="H133"/>
  <c r="I133"/>
  <c r="K133"/>
  <c r="L133"/>
  <c r="M133"/>
  <c r="N133"/>
  <c r="O133"/>
  <c r="F132"/>
  <c r="G132"/>
  <c r="H132"/>
  <c r="I132"/>
  <c r="I141"/>
  <c r="K132"/>
  <c r="L132"/>
  <c r="M132"/>
  <c r="N132"/>
  <c r="F131"/>
  <c r="G131"/>
  <c r="H131"/>
  <c r="I131"/>
  <c r="K131"/>
  <c r="L131"/>
  <c r="M131"/>
  <c r="N131"/>
  <c r="O131"/>
  <c r="L141"/>
  <c r="H141"/>
  <c r="F141"/>
  <c r="M141"/>
  <c r="K141"/>
  <c r="E119"/>
  <c r="E120"/>
  <c r="H113"/>
  <c r="H112"/>
  <c r="I113"/>
  <c r="I112"/>
  <c r="J113"/>
  <c r="K113"/>
  <c r="L113"/>
  <c r="L112"/>
  <c r="M113"/>
  <c r="M112"/>
  <c r="N113"/>
  <c r="N112"/>
  <c r="O113"/>
  <c r="O112"/>
  <c r="G113"/>
  <c r="G112"/>
  <c r="F113"/>
  <c r="F112"/>
  <c r="E112"/>
  <c r="J105"/>
  <c r="K112"/>
  <c r="H97"/>
  <c r="I97"/>
  <c r="F97"/>
  <c r="G97"/>
  <c r="K97"/>
  <c r="L97"/>
  <c r="M97"/>
  <c r="N97"/>
  <c r="O97"/>
  <c r="F71"/>
  <c r="F70"/>
  <c r="F68"/>
  <c r="F67"/>
  <c r="G18"/>
  <c r="F18"/>
  <c r="E105"/>
  <c r="J103"/>
  <c r="E103"/>
  <c r="J102"/>
  <c r="J101"/>
  <c r="E102"/>
  <c r="E101"/>
  <c r="J100"/>
  <c r="J99"/>
  <c r="E100"/>
  <c r="E99"/>
  <c r="J98"/>
  <c r="J97"/>
  <c r="E98"/>
  <c r="E97"/>
  <c r="P100"/>
  <c r="P99"/>
  <c r="P102"/>
  <c r="P103"/>
  <c r="J88"/>
  <c r="J114"/>
  <c r="J112"/>
  <c r="P112"/>
  <c r="E88"/>
  <c r="P88"/>
  <c r="P101"/>
  <c r="P98"/>
  <c r="P97"/>
  <c r="E117"/>
  <c r="P117"/>
  <c r="E116"/>
  <c r="P116"/>
  <c r="E115"/>
  <c r="P115"/>
  <c r="P43"/>
  <c r="E44"/>
  <c r="P44"/>
  <c r="P119"/>
  <c r="E42"/>
  <c r="E35"/>
  <c r="P35"/>
  <c r="P42"/>
  <c r="J50"/>
  <c r="E50"/>
  <c r="J47"/>
  <c r="E47"/>
  <c r="E136"/>
  <c r="E46"/>
  <c r="J136"/>
  <c r="J46"/>
  <c r="P50"/>
  <c r="P47"/>
  <c r="E87"/>
  <c r="E82"/>
  <c r="J82"/>
  <c r="E81"/>
  <c r="P81"/>
  <c r="E25"/>
  <c r="E40"/>
  <c r="E34"/>
  <c r="E31"/>
  <c r="E28"/>
  <c r="E70"/>
  <c r="J118"/>
  <c r="E118"/>
  <c r="E114"/>
  <c r="P136"/>
  <c r="P46"/>
  <c r="P118"/>
  <c r="P114"/>
  <c r="E113"/>
  <c r="P113"/>
  <c r="F14"/>
  <c r="E29"/>
  <c r="E26"/>
  <c r="G26"/>
  <c r="H26"/>
  <c r="I26"/>
  <c r="K26"/>
  <c r="L26"/>
  <c r="M26"/>
  <c r="N26"/>
  <c r="O26"/>
  <c r="E23"/>
  <c r="J23"/>
  <c r="J26"/>
  <c r="J29"/>
  <c r="K74"/>
  <c r="G74"/>
  <c r="H74"/>
  <c r="I74"/>
  <c r="E18"/>
  <c r="E20"/>
  <c r="E21"/>
  <c r="E32"/>
  <c r="E38"/>
  <c r="E45"/>
  <c r="E54"/>
  <c r="E55"/>
  <c r="E56"/>
  <c r="E60"/>
  <c r="E62"/>
  <c r="E64"/>
  <c r="E65"/>
  <c r="E66"/>
  <c r="E67"/>
  <c r="E68"/>
  <c r="E71"/>
  <c r="E77"/>
  <c r="E76"/>
  <c r="E79"/>
  <c r="E80"/>
  <c r="E83"/>
  <c r="E84"/>
  <c r="E85"/>
  <c r="E86"/>
  <c r="E90"/>
  <c r="E91"/>
  <c r="E93"/>
  <c r="E94"/>
  <c r="E17"/>
  <c r="M74"/>
  <c r="N74"/>
  <c r="J18"/>
  <c r="J20"/>
  <c r="J21"/>
  <c r="J32"/>
  <c r="J38"/>
  <c r="J45"/>
  <c r="J41"/>
  <c r="J54"/>
  <c r="J55"/>
  <c r="J56"/>
  <c r="J60"/>
  <c r="J62"/>
  <c r="J64"/>
  <c r="J65"/>
  <c r="J66"/>
  <c r="J67"/>
  <c r="J68"/>
  <c r="J71"/>
  <c r="J77"/>
  <c r="J79"/>
  <c r="J83"/>
  <c r="J84"/>
  <c r="J85"/>
  <c r="J86"/>
  <c r="J90"/>
  <c r="J89"/>
  <c r="J91"/>
  <c r="J93"/>
  <c r="J94"/>
  <c r="E92"/>
  <c r="E89"/>
  <c r="J92"/>
  <c r="E78"/>
  <c r="E75"/>
  <c r="J131"/>
  <c r="J76"/>
  <c r="E63"/>
  <c r="E139"/>
  <c r="J63"/>
  <c r="J139"/>
  <c r="J57"/>
  <c r="J138"/>
  <c r="I134"/>
  <c r="E53"/>
  <c r="E137"/>
  <c r="G134"/>
  <c r="E131"/>
  <c r="E16"/>
  <c r="O132"/>
  <c r="O141"/>
  <c r="E57"/>
  <c r="E138"/>
  <c r="J53"/>
  <c r="J137"/>
  <c r="J22"/>
  <c r="E135"/>
  <c r="E41"/>
  <c r="E22"/>
  <c r="E19"/>
  <c r="J19"/>
  <c r="E133"/>
  <c r="J135"/>
  <c r="J37"/>
  <c r="P37"/>
  <c r="E134"/>
  <c r="J134"/>
  <c r="E132"/>
  <c r="J133"/>
  <c r="O74"/>
  <c r="M29"/>
  <c r="L29"/>
  <c r="L14"/>
  <c r="G29"/>
  <c r="O29"/>
  <c r="O22"/>
  <c r="N29"/>
  <c r="N14"/>
  <c r="N111"/>
  <c r="P87"/>
  <c r="J40"/>
  <c r="P40"/>
  <c r="J34"/>
  <c r="P26"/>
  <c r="H29"/>
  <c r="I29"/>
  <c r="I14"/>
  <c r="I111"/>
  <c r="L74"/>
  <c r="J80"/>
  <c r="P80"/>
  <c r="K29"/>
  <c r="P29"/>
  <c r="P23"/>
  <c r="F74"/>
  <c r="E74"/>
  <c r="P68"/>
  <c r="P94"/>
  <c r="P93"/>
  <c r="P91"/>
  <c r="P90"/>
  <c r="P86"/>
  <c r="P85"/>
  <c r="P84"/>
  <c r="P83"/>
  <c r="P82"/>
  <c r="P79"/>
  <c r="P77"/>
  <c r="P76"/>
  <c r="P71"/>
  <c r="P67"/>
  <c r="P66"/>
  <c r="P65"/>
  <c r="P64"/>
  <c r="P62"/>
  <c r="P60"/>
  <c r="P56"/>
  <c r="P55"/>
  <c r="P54"/>
  <c r="P45"/>
  <c r="P41"/>
  <c r="P38"/>
  <c r="P32"/>
  <c r="P21"/>
  <c r="P20"/>
  <c r="P18"/>
  <c r="P17"/>
  <c r="P16"/>
  <c r="L111"/>
  <c r="L151"/>
  <c r="J74"/>
  <c r="P74"/>
  <c r="F111"/>
  <c r="F142"/>
  <c r="P89"/>
  <c r="I151"/>
  <c r="I142"/>
  <c r="N151"/>
  <c r="N142"/>
  <c r="E141"/>
  <c r="P92"/>
  <c r="J78"/>
  <c r="J75"/>
  <c r="Q75"/>
  <c r="P78"/>
  <c r="P75"/>
  <c r="E15"/>
  <c r="E14"/>
  <c r="P63"/>
  <c r="P139"/>
  <c r="J15"/>
  <c r="P57"/>
  <c r="P138"/>
  <c r="O134"/>
  <c r="I22"/>
  <c r="L134"/>
  <c r="N134"/>
  <c r="L22"/>
  <c r="N22"/>
  <c r="G22"/>
  <c r="K134"/>
  <c r="H134"/>
  <c r="K22"/>
  <c r="H22"/>
  <c r="M134"/>
  <c r="M22"/>
  <c r="P53"/>
  <c r="P137"/>
  <c r="P19"/>
  <c r="P22"/>
  <c r="P131"/>
  <c r="P133"/>
  <c r="P132"/>
  <c r="J132"/>
  <c r="J141"/>
  <c r="P135"/>
  <c r="P134"/>
  <c r="P105"/>
  <c r="M14"/>
  <c r="M111"/>
  <c r="H14"/>
  <c r="G14"/>
  <c r="G111"/>
  <c r="J31"/>
  <c r="P34"/>
  <c r="K14"/>
  <c r="K111"/>
  <c r="L142"/>
  <c r="F151"/>
  <c r="E111"/>
  <c r="E151"/>
  <c r="E142"/>
  <c r="G151"/>
  <c r="G142"/>
  <c r="M151"/>
  <c r="M142"/>
  <c r="P141"/>
  <c r="K151"/>
  <c r="K142"/>
  <c r="P15"/>
  <c r="H111"/>
  <c r="P70"/>
  <c r="O14"/>
  <c r="J28"/>
  <c r="P31"/>
  <c r="H151"/>
  <c r="H142"/>
  <c r="J14"/>
  <c r="O111"/>
  <c r="P28"/>
  <c r="J25"/>
  <c r="P25"/>
  <c r="O151"/>
  <c r="O142"/>
  <c r="P14"/>
  <c r="P111"/>
  <c r="J111"/>
  <c r="P151"/>
  <c r="P142"/>
  <c r="J151"/>
  <c r="J142"/>
</calcChain>
</file>

<file path=xl/sharedStrings.xml><?xml version="1.0" encoding="utf-8"?>
<sst xmlns="http://schemas.openxmlformats.org/spreadsheetml/2006/main" count="315" uniqueCount="235">
  <si>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</si>
  <si>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</si>
  <si>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</si>
  <si>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</si>
  <si>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</si>
  <si>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</si>
  <si>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</si>
  <si>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</si>
  <si>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</si>
  <si>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</si>
  <si>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</si>
  <si>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</si>
  <si>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</si>
  <si>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</si>
  <si>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</si>
  <si>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</si>
  <si>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</si>
  <si>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</si>
  <si>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</si>
  <si>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</si>
  <si>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</si>
  <si>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</si>
  <si>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</si>
  <si>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</si>
  <si>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</si>
  <si>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</si>
  <si>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</si>
  <si>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</si>
  <si>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</si>
  <si>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</si>
  <si>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</si>
  <si>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</si>
  <si>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</si>
  <si>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</si>
  <si>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1030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</si>
  <si>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</si>
  <si>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</si>
  <si>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</si>
  <si>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</si>
  <si>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</si>
  <si>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</si>
  <si>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</si>
  <si>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</si>
  <si>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</si>
  <si>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</si>
  <si>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</si>
  <si>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</si>
  <si>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</si>
  <si>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</si>
  <si>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</si>
  <si>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</si>
  <si>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</si>
  <si>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</si>
  <si>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</si>
  <si>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</si>
  <si>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</si>
  <si>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0117325</t>
  </si>
  <si>
    <t>0443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</si>
  <si>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</si>
  <si>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</si>
  <si>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</si>
  <si>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</si>
  <si>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</si>
  <si>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</si>
  <si>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</si>
  <si>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</si>
  <si>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</si>
  <si>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</si>
  <si>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</si>
  <si>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</si>
  <si>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</si>
  <si>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</si>
  <si>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</si>
  <si>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</si>
  <si>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</si>
  <si>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</si>
  <si>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</si>
  <si>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</si>
  <si>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</si>
  <si>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0119770</t>
  </si>
  <si>
    <t>9770</t>
  </si>
  <si>
    <t>Інші субвенції з місцевого бюджету</t>
  </si>
  <si>
    <t>0600000</t>
  </si>
  <si>
    <t>0610000</t>
  </si>
  <si>
    <t>0610160</t>
  </si>
  <si>
    <t>0611010</t>
  </si>
  <si>
    <t>0910</t>
  </si>
  <si>
    <t>1010</t>
  </si>
  <si>
    <t>Надання дошкільної освіти</t>
  </si>
  <si>
    <t>0921</t>
  </si>
  <si>
    <t>0960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</si>
  <si>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</si>
  <si>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</si>
  <si>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0990</t>
  </si>
  <si>
    <t>Забезпечення діяльності інших закладів у сфері освіти</t>
  </si>
  <si>
    <t>Інші програми та заходи у сфері освіти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</si>
  <si>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</si>
  <si>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</si>
  <si>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</si>
  <si>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</si>
  <si>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</si>
  <si>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</si>
  <si>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</si>
  <si>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</si>
  <si>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</si>
  <si>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</si>
  <si>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</si>
  <si>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</si>
  <si>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X</t>
  </si>
  <si>
    <t>УСЬОГО</t>
  </si>
  <si>
    <t>Сільський голова</t>
  </si>
  <si>
    <t>І.В. Назар</t>
  </si>
  <si>
    <t>(код бюджету)</t>
  </si>
  <si>
    <t>0119430</t>
  </si>
  <si>
    <t>9430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</si>
  <si>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</si>
  <si>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Галицинівська сільська рада</t>
  </si>
  <si>
    <t>до рішення Галицинівської сільської ради</t>
  </si>
  <si>
    <t>Пільгове медичне обслуговування осіб, які постраждали внаслідок Чорнобильської катастрофи</t>
  </si>
  <si>
    <t>0113050</t>
  </si>
  <si>
    <t>Видатки на поховання учасників бойових дій та осіб з інвалідністю внаслідок війни</t>
  </si>
  <si>
    <t>0113090</t>
  </si>
  <si>
    <t>0113171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</si>
  <si>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</si>
  <si>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 тому числі видатки за рахунок цільових субвенцій  з державного бюджету</t>
  </si>
  <si>
    <t>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</si>
  <si>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видатки за рахунок субвенції з місцевого бюджету на здійснення переданих видатків у сфері освіти за рахунок коштів освітньої субвенції</t>
  </si>
  <si>
    <t>видатки за рахунок освітньої субвенції з державного бюджету місцевим бюджетам </t>
  </si>
  <si>
    <t xml:space="preserve">видатки за рахунок інших субвенцій з місцевого бюджету </t>
  </si>
  <si>
    <t>видатки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</si>
  <si>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у тому числі:</t>
  </si>
  <si>
    <t>0115053</t>
  </si>
  <si>
    <t>0810</t>
  </si>
  <si>
    <t>0115052</t>
  </si>
  <si>
    <t>0113192</t>
  </si>
  <si>
    <t>видатки за рахунок інших субвенцій з місцевого бюджету (на програми соціального захисту)</t>
  </si>
  <si>
    <t>Забезпечення діяльності бібліотек</t>
  </si>
  <si>
    <t>0114030</t>
  </si>
  <si>
    <t>4030</t>
  </si>
  <si>
    <t>0824</t>
  </si>
  <si>
    <t>видатки за рахунок інших субвенцій з місцевого бюджету (для ГОІ СОІУ)</t>
  </si>
  <si>
    <t>видатки за рахунок інших субвенцій з місцевого бюджету (на утримання ВФСТ "Колос")</t>
  </si>
  <si>
    <t>видатки за рахунок інших субвенцій з місцевого бюджету (на утриманя ЦБС)</t>
  </si>
  <si>
    <t>Керівництво і управління у відповідній сфері у містах (місті Києві), селищах, селах,  територіальних громадах</t>
  </si>
  <si>
    <t>0611021</t>
  </si>
  <si>
    <t xml:space="preserve">Надання загальної середньої освіти закладами загальної середньої освіти </t>
  </si>
  <si>
    <t>0611031</t>
  </si>
  <si>
    <t>1031</t>
  </si>
  <si>
    <t>0611070</t>
  </si>
  <si>
    <t>1070</t>
  </si>
  <si>
    <t>0611080</t>
  </si>
  <si>
    <t>0611141</t>
  </si>
  <si>
    <t>0611142</t>
  </si>
  <si>
    <t>1142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</si>
  <si>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</si>
  <si>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</si>
  <si>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</si>
  <si>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</si>
  <si>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 Забезпечення діяльності інклюзивно-ресурсних центрів за рахунок субвенції з місцевого бюджету на здійснення переданих видатків у сфері освіти за рахунок коштів освітньої субвенції</t>
  </si>
  <si>
    <t>0611200</t>
  </si>
  <si>
    <t>1200</t>
  </si>
  <si>
    <t>Надання освіти за рахунок освіти з державного бюджету місцевим бюджетам на надання державної підтримки особам з особливими освітніми потребами</t>
  </si>
  <si>
    <t>3700000</t>
  </si>
  <si>
    <t>3710000</t>
  </si>
  <si>
    <t>3719110</t>
  </si>
  <si>
    <t>3719430</t>
  </si>
  <si>
    <t>3719770</t>
  </si>
  <si>
    <t>Вiддiл освiти, культури, молодi та спорту Галицинiвської сiльської ради</t>
  </si>
  <si>
    <t>Фінансовий відділ  Галицинівської сільської ради</t>
  </si>
  <si>
    <t>№ 1</t>
  </si>
  <si>
    <t>освіта</t>
  </si>
  <si>
    <t>охорона здоров</t>
  </si>
  <si>
    <t>соц.захист</t>
  </si>
  <si>
    <t>культура</t>
  </si>
  <si>
    <t>фізкультура і спорт</t>
  </si>
  <si>
    <t>трансферти</t>
  </si>
  <si>
    <t>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</t>
  </si>
  <si>
    <t xml:space="preserve">Фінансова підтримка на утримання місцевих осередків (рад) всеукраїнських об`єднань фізкультурно-спортивної спрямованості
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</si>
  <si>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</si>
  <si>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
14512000000
</t>
  </si>
  <si>
    <t xml:space="preserve">від </t>
  </si>
  <si>
    <t>0117130</t>
  </si>
  <si>
    <t>0421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</si>
  <si>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</si>
  <si>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</si>
  <si>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0110100</t>
  </si>
  <si>
    <t>0100</t>
  </si>
  <si>
    <t>Державне управління</t>
  </si>
  <si>
    <t>0112000</t>
  </si>
  <si>
    <t>Охорона здоров`я</t>
  </si>
  <si>
    <t>3000</t>
  </si>
  <si>
    <t>Соціальний захист та соціальне забезпечення</t>
  </si>
  <si>
    <t>Культура i мистецтво</t>
  </si>
  <si>
    <t>Фiзична культура i спорт</t>
  </si>
  <si>
    <t>0113000</t>
  </si>
  <si>
    <t>0114000</t>
  </si>
  <si>
    <t>0115000</t>
  </si>
  <si>
    <t>0116000</t>
  </si>
  <si>
    <t>6000</t>
  </si>
  <si>
    <t>Житлово-комунальне господарство</t>
  </si>
  <si>
    <t>Економічна діяльність</t>
  </si>
  <si>
    <t>Інша діяльність</t>
  </si>
  <si>
    <t>0118000</t>
  </si>
  <si>
    <t>0119000</t>
  </si>
  <si>
    <t>Міжбюджетні трансферти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</si>
  <si>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</si>
  <si>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</si>
  <si>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</si>
  <si>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Освіта</t>
  </si>
  <si>
    <t>районний бюджет Миколаївського району</t>
  </si>
  <si>
    <t>сільський бюджет Шевченківської ТГ</t>
  </si>
  <si>
    <t>обласний бюджет Миколаївської області</t>
  </si>
  <si>
    <t>3710100</t>
  </si>
  <si>
    <t>3719000</t>
  </si>
  <si>
    <t>0614000</t>
  </si>
  <si>
    <t>0613000</t>
  </si>
  <si>
    <t>06110100</t>
  </si>
  <si>
    <t>0117350</t>
  </si>
  <si>
    <t>0117000</t>
  </si>
  <si>
    <t>державне управління</t>
  </si>
  <si>
    <t>житловл-комунальне господарство</t>
  </si>
  <si>
    <t>економічна діяльність</t>
  </si>
  <si>
    <t>інша діяльність</t>
  </si>
  <si>
    <t>РАЗОМ</t>
  </si>
  <si>
    <t>Перевірка</t>
  </si>
  <si>
    <t>Бюджет Видатки</t>
  </si>
  <si>
    <t>зміни лютий</t>
  </si>
  <si>
    <t>з урахуванням змін</t>
  </si>
  <si>
    <t>0117310</t>
  </si>
  <si>
    <t>Будівництво об`єктів житлово-комунального господарства</t>
  </si>
  <si>
    <t>0617000</t>
  </si>
  <si>
    <t>Будівництво освітніх установ та закладів</t>
  </si>
  <si>
    <t>доходи бюджет</t>
  </si>
  <si>
    <t>джерела</t>
  </si>
  <si>
    <t>0617321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</si>
</sst>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5" xfId="0" quotePrefix="1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0" xfId="0" applyFont="1" applyFill="1"/>
    <xf numFmtId="3" fontId="1" fillId="0" borderId="2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3" fontId="2" fillId="2" borderId="2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1" fillId="0" borderId="0" xfId="0" applyNumberFormat="1" applyFont="1"/>
    <xf numFmtId="3" fontId="2" fillId="0" borderId="0" xfId="0" applyNumberFormat="1" applyFont="1" applyAlignment="1">
      <alignment horizontal="left"/>
    </xf>
    <xf numFmtId="3" fontId="5" fillId="0" borderId="2" xfId="0" applyNumberFormat="1" applyFont="1" applyBorder="1"/>
    <xf numFmtId="3" fontId="4" fillId="0" borderId="2" xfId="0" applyNumberFormat="1" applyFont="1" applyBorder="1"/>
    <xf numFmtId="0" fontId="6" fillId="0" borderId="0" xfId="0" applyFont="1" applyFill="1"/>
    <xf numFmtId="3" fontId="7" fillId="2" borderId="2" xfId="0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9" xfId="0" quotePrefix="1" applyNumberFormat="1" applyFont="1" applyBorder="1" applyAlignment="1">
      <alignment vertical="center" wrapText="1"/>
    </xf>
    <xf numFmtId="3" fontId="8" fillId="2" borderId="9" xfId="0" applyNumberFormat="1" applyFont="1" applyFill="1" applyBorder="1" applyAlignment="1">
      <alignment vertical="center" wrapText="1"/>
    </xf>
    <xf numFmtId="3" fontId="8" fillId="2" borderId="10" xfId="0" applyNumberFormat="1" applyFont="1" applyFill="1" applyBorder="1" applyAlignment="1">
      <alignment vertical="center" wrapText="1"/>
    </xf>
    <xf numFmtId="0" fontId="4" fillId="0" borderId="0" xfId="0" applyFont="1"/>
    <xf numFmtId="0" fontId="8" fillId="0" borderId="3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3" fontId="8" fillId="2" borderId="7" xfId="0" applyNumberFormat="1" applyFont="1" applyFill="1" applyBorder="1" applyAlignment="1">
      <alignment vertical="center" wrapText="1"/>
    </xf>
    <xf numFmtId="0" fontId="8" fillId="0" borderId="2" xfId="0" quotePrefix="1" applyFont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1" fontId="4" fillId="0" borderId="2" xfId="0" quotePrefix="1" applyNumberFormat="1" applyFont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" fontId="9" fillId="0" borderId="2" xfId="0" quotePrefix="1" applyNumberFormat="1" applyFont="1" applyFill="1" applyBorder="1" applyAlignment="1">
      <alignment horizontal="center" vertical="center" wrapText="1"/>
    </xf>
    <xf numFmtId="4" fontId="9" fillId="0" borderId="2" xfId="0" quotePrefix="1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3" fontId="8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49" fontId="4" fillId="0" borderId="3" xfId="0" quotePrefix="1" applyNumberFormat="1" applyFont="1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4" fontId="4" fillId="0" borderId="5" xfId="0" quotePrefix="1" applyNumberFormat="1" applyFont="1" applyBorder="1" applyAlignment="1">
      <alignment horizontal="center" vertical="center" wrapText="1"/>
    </xf>
    <xf numFmtId="4" fontId="4" fillId="0" borderId="5" xfId="0" quotePrefix="1" applyNumberFormat="1" applyFont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4" fillId="2" borderId="9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9" fillId="0" borderId="3" xfId="0" quotePrefix="1" applyNumberFormat="1" applyFont="1" applyFill="1" applyBorder="1" applyAlignment="1">
      <alignment horizontal="center" vertical="center" wrapText="1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quotePrefix="1" applyNumberFormat="1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0" quotePrefix="1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4" fontId="5" fillId="2" borderId="2" xfId="0" quotePrefix="1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vertical="center" wrapText="1"/>
    </xf>
    <xf numFmtId="0" fontId="1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62"/>
  <sheetViews>
    <sheetView tabSelected="1" view="pageBreakPreview" zoomScaleNormal="120" zoomScaleSheetLayoutView="100" workbookViewId="0">
      <pane xSplit="1" ySplit="13" topLeftCell="B93" activePane="bottomRight" state="frozen"/>
      <selection pane="topRight" activeCell="B1" sqref="B1"/>
      <selection pane="bottomLeft" activeCell="A14" sqref="A14"/>
      <selection pane="bottomRight" activeCell="D96" sqref="D96"/>
    </sheetView>
  </sheetViews>
  <sheetFormatPr defaultColWidth="8.85546875" defaultRowHeight="12.75"/>
  <cols>
    <col min="1" max="3" width="12" style="1" customWidth="1"/>
    <col min="4" max="4" width="40.7109375" style="1" customWidth="1"/>
    <col min="5" max="5" width="14.42578125" style="1" bestFit="1" customWidth="1"/>
    <col min="6" max="6" width="16.85546875" style="1" bestFit="1" customWidth="1"/>
    <col min="7" max="15" width="13.7109375" style="1" customWidth="1"/>
    <col min="16" max="16" width="14.42578125" style="1" bestFit="1" customWidth="1"/>
    <col min="17" max="17" width="12.28515625" style="1" bestFit="1" customWidth="1"/>
    <col min="18" max="16384" width="8.85546875" style="1"/>
  </cols>
  <sheetData>
    <row r="2" spans="1:16">
      <c r="L2" s="1" t="s">
        <v>0</v>
      </c>
    </row>
    <row r="3" spans="1:16">
      <c r="L3" s="1" t="s">
        <v>117</v>
      </c>
    </row>
    <row r="4" spans="1:16">
      <c r="L4" s="1" t="s">
        <v>180</v>
      </c>
      <c r="N4" s="1" t="s">
        <v>169</v>
      </c>
    </row>
    <row r="5" spans="1:16">
      <c r="A5" s="115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>
      <c r="A6" s="115" t="s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38.25">
      <c r="A7" s="2" t="s">
        <v>179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3.5" thickBot="1">
      <c r="A8" s="4" t="s">
        <v>112</v>
      </c>
      <c r="P8" s="5" t="s">
        <v>3</v>
      </c>
    </row>
    <row r="9" spans="1:16">
      <c r="A9" s="117" t="s">
        <v>4</v>
      </c>
      <c r="B9" s="119" t="s">
        <v>5</v>
      </c>
      <c r="C9" s="119" t="s">
        <v>6</v>
      </c>
      <c r="D9" s="114" t="s">
        <v>7</v>
      </c>
      <c r="E9" s="114" t="s">
        <v>8</v>
      </c>
      <c r="F9" s="114"/>
      <c r="G9" s="114"/>
      <c r="H9" s="114"/>
      <c r="I9" s="114"/>
      <c r="J9" s="114" t="s">
        <v>15</v>
      </c>
      <c r="K9" s="114"/>
      <c r="L9" s="114"/>
      <c r="M9" s="114"/>
      <c r="N9" s="114"/>
      <c r="O9" s="114"/>
      <c r="P9" s="112" t="s">
        <v>17</v>
      </c>
    </row>
    <row r="10" spans="1:16">
      <c r="A10" s="118"/>
      <c r="B10" s="111"/>
      <c r="C10" s="111"/>
      <c r="D10" s="111"/>
      <c r="E10" s="120" t="s">
        <v>9</v>
      </c>
      <c r="F10" s="111" t="s">
        <v>10</v>
      </c>
      <c r="G10" s="111" t="s">
        <v>11</v>
      </c>
      <c r="H10" s="111"/>
      <c r="I10" s="111" t="s">
        <v>14</v>
      </c>
      <c r="J10" s="120" t="s">
        <v>9</v>
      </c>
      <c r="K10" s="111" t="s">
        <v>16</v>
      </c>
      <c r="L10" s="111" t="s">
        <v>10</v>
      </c>
      <c r="M10" s="111" t="s">
        <v>11</v>
      </c>
      <c r="N10" s="111"/>
      <c r="O10" s="111" t="s">
        <v>14</v>
      </c>
      <c r="P10" s="113"/>
    </row>
    <row r="11" spans="1:16">
      <c r="A11" s="118"/>
      <c r="B11" s="111"/>
      <c r="C11" s="111"/>
      <c r="D11" s="111"/>
      <c r="E11" s="111"/>
      <c r="F11" s="111"/>
      <c r="G11" s="111" t="s">
        <v>12</v>
      </c>
      <c r="H11" s="111" t="s">
        <v>13</v>
      </c>
      <c r="I11" s="111"/>
      <c r="J11" s="111"/>
      <c r="K11" s="111"/>
      <c r="L11" s="111"/>
      <c r="M11" s="111" t="s">
        <v>12</v>
      </c>
      <c r="N11" s="111" t="s">
        <v>13</v>
      </c>
      <c r="O11" s="111"/>
      <c r="P11" s="113"/>
    </row>
    <row r="12" spans="1:16" ht="44.25" customHeight="1">
      <c r="A12" s="118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3"/>
    </row>
    <row r="13" spans="1:16" ht="13.5" thickBot="1">
      <c r="A13" s="19">
        <v>1</v>
      </c>
      <c r="B13" s="20">
        <v>2</v>
      </c>
      <c r="C13" s="20">
        <v>3</v>
      </c>
      <c r="D13" s="20">
        <v>4</v>
      </c>
      <c r="E13" s="21">
        <v>5</v>
      </c>
      <c r="F13" s="20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  <c r="P13" s="22">
        <v>16</v>
      </c>
    </row>
    <row r="14" spans="1:16" s="46" customFormat="1" ht="15.75">
      <c r="A14" s="40" t="s">
        <v>18</v>
      </c>
      <c r="B14" s="41"/>
      <c r="C14" s="42"/>
      <c r="D14" s="43" t="s">
        <v>116</v>
      </c>
      <c r="E14" s="44">
        <f>E15</f>
        <v>43816768</v>
      </c>
      <c r="F14" s="44">
        <f t="shared" ref="F14:O14" si="0">F15</f>
        <v>42837436</v>
      </c>
      <c r="G14" s="44">
        <f t="shared" si="0"/>
        <v>16233796</v>
      </c>
      <c r="H14" s="44">
        <f t="shared" si="0"/>
        <v>1596664</v>
      </c>
      <c r="I14" s="44">
        <f t="shared" si="0"/>
        <v>979332</v>
      </c>
      <c r="J14" s="44">
        <f>L14+O14</f>
        <v>22079989</v>
      </c>
      <c r="K14" s="44">
        <f t="shared" si="0"/>
        <v>6203594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22079989</v>
      </c>
      <c r="P14" s="45">
        <f>E14+J14</f>
        <v>65896757</v>
      </c>
    </row>
    <row r="15" spans="1:16" s="46" customFormat="1" ht="15.75">
      <c r="A15" s="47" t="s">
        <v>19</v>
      </c>
      <c r="B15" s="48"/>
      <c r="C15" s="49"/>
      <c r="D15" s="50" t="s">
        <v>116</v>
      </c>
      <c r="E15" s="51">
        <f t="shared" ref="E15:P15" si="1">E16+E19+E22+E41+E46+E53+E57+E63+E72</f>
        <v>43816768</v>
      </c>
      <c r="F15" s="51">
        <f t="shared" si="1"/>
        <v>42837436</v>
      </c>
      <c r="G15" s="51">
        <f t="shared" si="1"/>
        <v>16233796</v>
      </c>
      <c r="H15" s="51">
        <f t="shared" si="1"/>
        <v>1596664</v>
      </c>
      <c r="I15" s="51">
        <f t="shared" si="1"/>
        <v>979332</v>
      </c>
      <c r="J15" s="51">
        <f t="shared" si="1"/>
        <v>22079989</v>
      </c>
      <c r="K15" s="51">
        <f t="shared" si="1"/>
        <v>6203594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22079989</v>
      </c>
      <c r="P15" s="52">
        <f t="shared" si="1"/>
        <v>65146757</v>
      </c>
    </row>
    <row r="16" spans="1:16" s="6" customFormat="1" ht="15.75">
      <c r="A16" s="47" t="s">
        <v>185</v>
      </c>
      <c r="B16" s="53" t="s">
        <v>186</v>
      </c>
      <c r="C16" s="54"/>
      <c r="D16" s="50" t="s">
        <v>187</v>
      </c>
      <c r="E16" s="51">
        <f>E17</f>
        <v>15688045</v>
      </c>
      <c r="F16" s="51">
        <f t="shared" ref="F16:P16" si="2">F17</f>
        <v>15688045</v>
      </c>
      <c r="G16" s="51">
        <f t="shared" si="2"/>
        <v>11738570</v>
      </c>
      <c r="H16" s="51">
        <f t="shared" si="2"/>
        <v>340475</v>
      </c>
      <c r="I16" s="51">
        <f t="shared" si="2"/>
        <v>0</v>
      </c>
      <c r="J16" s="51">
        <f t="shared" si="2"/>
        <v>49900</v>
      </c>
      <c r="K16" s="51">
        <f t="shared" si="2"/>
        <v>49900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49900</v>
      </c>
      <c r="P16" s="52">
        <f t="shared" si="2"/>
        <v>15737945</v>
      </c>
    </row>
    <row r="17" spans="1:16" ht="94.5">
      <c r="A17" s="55" t="s">
        <v>20</v>
      </c>
      <c r="B17" s="56" t="s">
        <v>22</v>
      </c>
      <c r="C17" s="57" t="s">
        <v>21</v>
      </c>
      <c r="D17" s="58" t="s">
        <v>23</v>
      </c>
      <c r="E17" s="59">
        <f>F17+I17</f>
        <v>15688045</v>
      </c>
      <c r="F17" s="60">
        <f>15409045+279000</f>
        <v>15688045</v>
      </c>
      <c r="G17" s="60">
        <v>11738570</v>
      </c>
      <c r="H17" s="60">
        <v>340475</v>
      </c>
      <c r="I17" s="60">
        <v>0</v>
      </c>
      <c r="J17" s="51">
        <f>L17+O17</f>
        <v>49900</v>
      </c>
      <c r="K17" s="60">
        <v>49900</v>
      </c>
      <c r="L17" s="60">
        <v>0</v>
      </c>
      <c r="M17" s="60">
        <v>0</v>
      </c>
      <c r="N17" s="60">
        <v>0</v>
      </c>
      <c r="O17" s="60">
        <v>49900</v>
      </c>
      <c r="P17" s="61">
        <f>E17+J17</f>
        <v>15737945</v>
      </c>
    </row>
    <row r="18" spans="1:16" ht="47.25" hidden="1">
      <c r="A18" s="55" t="s">
        <v>24</v>
      </c>
      <c r="B18" s="56" t="s">
        <v>25</v>
      </c>
      <c r="C18" s="57" t="s">
        <v>21</v>
      </c>
      <c r="D18" s="58" t="s">
        <v>143</v>
      </c>
      <c r="E18" s="59">
        <f>F18+I18</f>
        <v>0</v>
      </c>
      <c r="F18" s="60">
        <f>1549240-1549240</f>
        <v>0</v>
      </c>
      <c r="G18" s="60">
        <f>1242240-1242240</f>
        <v>0</v>
      </c>
      <c r="H18" s="60">
        <v>0</v>
      </c>
      <c r="I18" s="60">
        <v>0</v>
      </c>
      <c r="J18" s="51">
        <f>L18+O18</f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1">
        <f>E18+J18</f>
        <v>0</v>
      </c>
    </row>
    <row r="19" spans="1:16" s="6" customFormat="1" ht="15.75">
      <c r="A19" s="47" t="s">
        <v>188</v>
      </c>
      <c r="B19" s="53">
        <v>2000</v>
      </c>
      <c r="C19" s="54"/>
      <c r="D19" s="50" t="s">
        <v>189</v>
      </c>
      <c r="E19" s="51">
        <f>SUM(E20:E21)</f>
        <v>5706255</v>
      </c>
      <c r="F19" s="51">
        <f t="shared" ref="F19:P19" si="3">SUM(F20:F21)</f>
        <v>5706255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38000</v>
      </c>
      <c r="K19" s="51">
        <f t="shared" si="3"/>
        <v>38000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38000</v>
      </c>
      <c r="P19" s="52">
        <f t="shared" si="3"/>
        <v>5744255</v>
      </c>
    </row>
    <row r="20" spans="1:16" ht="63">
      <c r="A20" s="55" t="s">
        <v>26</v>
      </c>
      <c r="B20" s="56" t="s">
        <v>28</v>
      </c>
      <c r="C20" s="57" t="s">
        <v>27</v>
      </c>
      <c r="D20" s="58" t="s">
        <v>29</v>
      </c>
      <c r="E20" s="59">
        <f>F20+I20</f>
        <v>303555</v>
      </c>
      <c r="F20" s="60">
        <v>303555</v>
      </c>
      <c r="G20" s="60">
        <v>0</v>
      </c>
      <c r="H20" s="60">
        <v>0</v>
      </c>
      <c r="I20" s="60">
        <v>0</v>
      </c>
      <c r="J20" s="51">
        <f>L20+O20</f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1">
        <f>E20+J20</f>
        <v>303555</v>
      </c>
    </row>
    <row r="21" spans="1:16" ht="31.5">
      <c r="A21" s="55" t="s">
        <v>30</v>
      </c>
      <c r="B21" s="56" t="s">
        <v>32</v>
      </c>
      <c r="C21" s="57" t="s">
        <v>31</v>
      </c>
      <c r="D21" s="58" t="s">
        <v>33</v>
      </c>
      <c r="E21" s="59">
        <f>F21+I21</f>
        <v>5402700</v>
      </c>
      <c r="F21" s="60">
        <f>4569290+833410</f>
        <v>5402700</v>
      </c>
      <c r="G21" s="60">
        <v>0</v>
      </c>
      <c r="H21" s="60">
        <v>0</v>
      </c>
      <c r="I21" s="60">
        <v>0</v>
      </c>
      <c r="J21" s="51">
        <f>L21+O21</f>
        <v>38000</v>
      </c>
      <c r="K21" s="60">
        <v>38000</v>
      </c>
      <c r="L21" s="60">
        <v>0</v>
      </c>
      <c r="M21" s="60">
        <v>0</v>
      </c>
      <c r="N21" s="60">
        <v>0</v>
      </c>
      <c r="O21" s="60">
        <v>38000</v>
      </c>
      <c r="P21" s="61">
        <f>E21+J21</f>
        <v>5440700</v>
      </c>
    </row>
    <row r="22" spans="1:16" s="6" customFormat="1" ht="31.5">
      <c r="A22" s="47" t="s">
        <v>194</v>
      </c>
      <c r="B22" s="53" t="s">
        <v>190</v>
      </c>
      <c r="C22" s="54"/>
      <c r="D22" s="50" t="s">
        <v>191</v>
      </c>
      <c r="E22" s="51">
        <f>E23+E26+E29+E32+E35+E38</f>
        <v>1073758</v>
      </c>
      <c r="F22" s="51">
        <f t="shared" ref="F22:P22" si="4">F23+F26+F29+F32+F35+F38</f>
        <v>1073758</v>
      </c>
      <c r="G22" s="51">
        <f t="shared" si="4"/>
        <v>0</v>
      </c>
      <c r="H22" s="51">
        <f t="shared" si="4"/>
        <v>0</v>
      </c>
      <c r="I22" s="51">
        <f t="shared" si="4"/>
        <v>0</v>
      </c>
      <c r="J22" s="51">
        <f t="shared" si="4"/>
        <v>0</v>
      </c>
      <c r="K22" s="51">
        <f t="shared" si="4"/>
        <v>0</v>
      </c>
      <c r="L22" s="51">
        <f t="shared" si="4"/>
        <v>0</v>
      </c>
      <c r="M22" s="51">
        <f t="shared" si="4"/>
        <v>0</v>
      </c>
      <c r="N22" s="51">
        <f t="shared" si="4"/>
        <v>0</v>
      </c>
      <c r="O22" s="51">
        <f t="shared" si="4"/>
        <v>0</v>
      </c>
      <c r="P22" s="52">
        <f t="shared" si="4"/>
        <v>1073758</v>
      </c>
    </row>
    <row r="23" spans="1:16" ht="47.25">
      <c r="A23" s="55" t="s">
        <v>119</v>
      </c>
      <c r="B23" s="56">
        <v>3050</v>
      </c>
      <c r="C23" s="62">
        <v>1070</v>
      </c>
      <c r="D23" s="58" t="s">
        <v>118</v>
      </c>
      <c r="E23" s="59">
        <f>F23+I23</f>
        <v>26100</v>
      </c>
      <c r="F23" s="60">
        <v>26100</v>
      </c>
      <c r="G23" s="60">
        <v>0</v>
      </c>
      <c r="H23" s="60">
        <v>0</v>
      </c>
      <c r="I23" s="60">
        <v>0</v>
      </c>
      <c r="J23" s="51">
        <f>L23+O23</f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1">
        <f t="shared" ref="P23:P29" si="5">E23+J23</f>
        <v>26100</v>
      </c>
    </row>
    <row r="24" spans="1:16" ht="15.75">
      <c r="A24" s="55"/>
      <c r="B24" s="56"/>
      <c r="C24" s="62"/>
      <c r="D24" s="58" t="s">
        <v>130</v>
      </c>
      <c r="E24" s="59"/>
      <c r="F24" s="60"/>
      <c r="G24" s="60"/>
      <c r="H24" s="60"/>
      <c r="I24" s="60"/>
      <c r="J24" s="51"/>
      <c r="K24" s="60"/>
      <c r="L24" s="60"/>
      <c r="M24" s="60"/>
      <c r="N24" s="60"/>
      <c r="O24" s="60"/>
      <c r="P24" s="61"/>
    </row>
    <row r="25" spans="1:16" s="37" customFormat="1" ht="31.5">
      <c r="A25" s="63"/>
      <c r="B25" s="64"/>
      <c r="C25" s="65"/>
      <c r="D25" s="66" t="s">
        <v>128</v>
      </c>
      <c r="E25" s="67">
        <f>F25</f>
        <v>26100</v>
      </c>
      <c r="F25" s="67">
        <v>26100</v>
      </c>
      <c r="G25" s="67">
        <v>0</v>
      </c>
      <c r="H25" s="67">
        <v>0</v>
      </c>
      <c r="I25" s="67">
        <v>0</v>
      </c>
      <c r="J25" s="67">
        <f>J26+J27+J28</f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8">
        <f>E25+J25</f>
        <v>26100</v>
      </c>
    </row>
    <row r="26" spans="1:16" ht="47.25">
      <c r="A26" s="55" t="s">
        <v>121</v>
      </c>
      <c r="B26" s="56">
        <v>3090</v>
      </c>
      <c r="C26" s="62">
        <v>1030</v>
      </c>
      <c r="D26" s="58" t="s">
        <v>120</v>
      </c>
      <c r="E26" s="59">
        <f>F26</f>
        <v>7100</v>
      </c>
      <c r="F26" s="60">
        <v>7100</v>
      </c>
      <c r="G26" s="60">
        <f t="shared" ref="G26:O26" si="6">G23</f>
        <v>0</v>
      </c>
      <c r="H26" s="60">
        <f t="shared" si="6"/>
        <v>0</v>
      </c>
      <c r="I26" s="60">
        <f t="shared" si="6"/>
        <v>0</v>
      </c>
      <c r="J26" s="51">
        <f t="shared" si="6"/>
        <v>0</v>
      </c>
      <c r="K26" s="60">
        <f t="shared" si="6"/>
        <v>0</v>
      </c>
      <c r="L26" s="60">
        <f t="shared" si="6"/>
        <v>0</v>
      </c>
      <c r="M26" s="60">
        <f t="shared" si="6"/>
        <v>0</v>
      </c>
      <c r="N26" s="60">
        <f t="shared" si="6"/>
        <v>0</v>
      </c>
      <c r="O26" s="60">
        <f t="shared" si="6"/>
        <v>0</v>
      </c>
      <c r="P26" s="61">
        <f t="shared" si="5"/>
        <v>7100</v>
      </c>
    </row>
    <row r="27" spans="1:16" ht="15.75">
      <c r="A27" s="55"/>
      <c r="B27" s="56"/>
      <c r="C27" s="62"/>
      <c r="D27" s="58" t="s">
        <v>130</v>
      </c>
      <c r="E27" s="59"/>
      <c r="F27" s="60"/>
      <c r="G27" s="60"/>
      <c r="H27" s="60"/>
      <c r="I27" s="60"/>
      <c r="J27" s="51"/>
      <c r="K27" s="60"/>
      <c r="L27" s="60"/>
      <c r="M27" s="60"/>
      <c r="N27" s="60"/>
      <c r="O27" s="60"/>
      <c r="P27" s="61"/>
    </row>
    <row r="28" spans="1:16" s="37" customFormat="1" ht="31.5">
      <c r="A28" s="63"/>
      <c r="B28" s="64"/>
      <c r="C28" s="65"/>
      <c r="D28" s="66" t="s">
        <v>128</v>
      </c>
      <c r="E28" s="67">
        <f>F28</f>
        <v>7100</v>
      </c>
      <c r="F28" s="67">
        <v>7100</v>
      </c>
      <c r="G28" s="67">
        <v>0</v>
      </c>
      <c r="H28" s="67">
        <v>0</v>
      </c>
      <c r="I28" s="67">
        <v>0</v>
      </c>
      <c r="J28" s="67">
        <f>J29+J30+J31</f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8">
        <f>E28+J28</f>
        <v>7100</v>
      </c>
    </row>
    <row r="29" spans="1:16" ht="78.75">
      <c r="A29" s="55" t="s">
        <v>122</v>
      </c>
      <c r="B29" s="56">
        <v>3171</v>
      </c>
      <c r="C29" s="62" t="s">
        <v>34</v>
      </c>
      <c r="D29" s="58" t="s">
        <v>123</v>
      </c>
      <c r="E29" s="59">
        <f>F29</f>
        <v>3200</v>
      </c>
      <c r="F29" s="60">
        <v>3200</v>
      </c>
      <c r="G29" s="60">
        <f t="shared" ref="G29:O29" si="7">G26</f>
        <v>0</v>
      </c>
      <c r="H29" s="60">
        <f t="shared" si="7"/>
        <v>0</v>
      </c>
      <c r="I29" s="60">
        <f t="shared" si="7"/>
        <v>0</v>
      </c>
      <c r="J29" s="51">
        <f t="shared" si="7"/>
        <v>0</v>
      </c>
      <c r="K29" s="60">
        <f t="shared" si="7"/>
        <v>0</v>
      </c>
      <c r="L29" s="60">
        <f t="shared" si="7"/>
        <v>0</v>
      </c>
      <c r="M29" s="60">
        <f t="shared" si="7"/>
        <v>0</v>
      </c>
      <c r="N29" s="60">
        <f t="shared" si="7"/>
        <v>0</v>
      </c>
      <c r="O29" s="60">
        <f t="shared" si="7"/>
        <v>0</v>
      </c>
      <c r="P29" s="61">
        <f t="shared" si="5"/>
        <v>3200</v>
      </c>
    </row>
    <row r="30" spans="1:16" ht="15.75">
      <c r="A30" s="55"/>
      <c r="B30" s="56"/>
      <c r="C30" s="62"/>
      <c r="D30" s="58" t="s">
        <v>130</v>
      </c>
      <c r="E30" s="59"/>
      <c r="F30" s="60"/>
      <c r="G30" s="60"/>
      <c r="H30" s="60"/>
      <c r="I30" s="60"/>
      <c r="J30" s="51"/>
      <c r="K30" s="60"/>
      <c r="L30" s="60"/>
      <c r="M30" s="60"/>
      <c r="N30" s="60"/>
      <c r="O30" s="60"/>
      <c r="P30" s="61"/>
    </row>
    <row r="31" spans="1:16" s="37" customFormat="1" ht="31.5">
      <c r="A31" s="63"/>
      <c r="B31" s="64"/>
      <c r="C31" s="65"/>
      <c r="D31" s="66" t="s">
        <v>128</v>
      </c>
      <c r="E31" s="67">
        <f>F31</f>
        <v>3200</v>
      </c>
      <c r="F31" s="67">
        <v>3200</v>
      </c>
      <c r="G31" s="67">
        <v>0</v>
      </c>
      <c r="H31" s="67">
        <v>0</v>
      </c>
      <c r="I31" s="67">
        <v>0</v>
      </c>
      <c r="J31" s="67">
        <f>J32+J33+J34</f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8">
        <f>E31+J31</f>
        <v>3200</v>
      </c>
    </row>
    <row r="32" spans="1:16" ht="31.5">
      <c r="A32" s="55" t="s">
        <v>35</v>
      </c>
      <c r="B32" s="56" t="s">
        <v>36</v>
      </c>
      <c r="C32" s="57" t="s">
        <v>34</v>
      </c>
      <c r="D32" s="58" t="s">
        <v>37</v>
      </c>
      <c r="E32" s="59">
        <f>F32+I32</f>
        <v>239100</v>
      </c>
      <c r="F32" s="60">
        <f>232900+6200</f>
        <v>239100</v>
      </c>
      <c r="G32" s="60">
        <v>0</v>
      </c>
      <c r="H32" s="60">
        <v>0</v>
      </c>
      <c r="I32" s="60">
        <v>0</v>
      </c>
      <c r="J32" s="51">
        <f>L32+O32</f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f>E32+J32</f>
        <v>239100</v>
      </c>
    </row>
    <row r="33" spans="1:16" ht="15.75">
      <c r="A33" s="55"/>
      <c r="B33" s="56"/>
      <c r="C33" s="57"/>
      <c r="D33" s="58" t="s">
        <v>130</v>
      </c>
      <c r="E33" s="59"/>
      <c r="F33" s="60"/>
      <c r="G33" s="60"/>
      <c r="H33" s="60"/>
      <c r="I33" s="60"/>
      <c r="J33" s="51"/>
      <c r="K33" s="60"/>
      <c r="L33" s="60"/>
      <c r="M33" s="60"/>
      <c r="N33" s="60"/>
      <c r="O33" s="60"/>
      <c r="P33" s="61"/>
    </row>
    <row r="34" spans="1:16" s="37" customFormat="1" ht="31.5">
      <c r="A34" s="63"/>
      <c r="B34" s="64"/>
      <c r="C34" s="65"/>
      <c r="D34" s="66" t="s">
        <v>128</v>
      </c>
      <c r="E34" s="67">
        <f>F34</f>
        <v>187900</v>
      </c>
      <c r="F34" s="67">
        <v>187900</v>
      </c>
      <c r="G34" s="67">
        <v>0</v>
      </c>
      <c r="H34" s="67">
        <v>0</v>
      </c>
      <c r="I34" s="67">
        <v>0</v>
      </c>
      <c r="J34" s="67">
        <f>J38+J45+J54</f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8">
        <f>E34+J34</f>
        <v>187900</v>
      </c>
    </row>
    <row r="35" spans="1:16" ht="63">
      <c r="A35" s="55" t="s">
        <v>134</v>
      </c>
      <c r="B35" s="56">
        <v>3192</v>
      </c>
      <c r="C35" s="57" t="s">
        <v>34</v>
      </c>
      <c r="D35" s="69" t="s">
        <v>178</v>
      </c>
      <c r="E35" s="51">
        <f>F35</f>
        <v>147626</v>
      </c>
      <c r="F35" s="70">
        <v>147626</v>
      </c>
      <c r="G35" s="70"/>
      <c r="H35" s="71"/>
      <c r="I35" s="71"/>
      <c r="J35" s="70"/>
      <c r="K35" s="71"/>
      <c r="L35" s="71"/>
      <c r="M35" s="71"/>
      <c r="N35" s="71"/>
      <c r="O35" s="71"/>
      <c r="P35" s="52">
        <f>E35+J35</f>
        <v>147626</v>
      </c>
    </row>
    <row r="36" spans="1:16" ht="20.45" customHeight="1">
      <c r="A36" s="55"/>
      <c r="B36" s="56"/>
      <c r="C36" s="57"/>
      <c r="D36" s="58" t="s">
        <v>130</v>
      </c>
      <c r="E36" s="59"/>
      <c r="F36" s="60"/>
      <c r="G36" s="60"/>
      <c r="H36" s="60"/>
      <c r="I36" s="60"/>
      <c r="J36" s="51"/>
      <c r="K36" s="60"/>
      <c r="L36" s="60"/>
      <c r="M36" s="60"/>
      <c r="N36" s="60"/>
      <c r="O36" s="60"/>
      <c r="P36" s="61"/>
    </row>
    <row r="37" spans="1:16" s="37" customFormat="1" ht="31.5">
      <c r="A37" s="63"/>
      <c r="B37" s="64"/>
      <c r="C37" s="65"/>
      <c r="D37" s="66" t="s">
        <v>128</v>
      </c>
      <c r="E37" s="67">
        <f>F37</f>
        <v>115924</v>
      </c>
      <c r="F37" s="67">
        <v>115924</v>
      </c>
      <c r="G37" s="67">
        <v>0</v>
      </c>
      <c r="H37" s="67">
        <v>0</v>
      </c>
      <c r="I37" s="67">
        <v>0</v>
      </c>
      <c r="J37" s="67">
        <f>J42+J45+J47</f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8">
        <f>E37+J37</f>
        <v>115924</v>
      </c>
    </row>
    <row r="38" spans="1:16" ht="31.5">
      <c r="A38" s="55" t="s">
        <v>38</v>
      </c>
      <c r="B38" s="56" t="s">
        <v>40</v>
      </c>
      <c r="C38" s="57" t="s">
        <v>39</v>
      </c>
      <c r="D38" s="58" t="s">
        <v>41</v>
      </c>
      <c r="E38" s="59">
        <f>F38+I38</f>
        <v>650632</v>
      </c>
      <c r="F38" s="60">
        <f>656832-6200</f>
        <v>650632</v>
      </c>
      <c r="G38" s="60">
        <v>0</v>
      </c>
      <c r="H38" s="60">
        <v>0</v>
      </c>
      <c r="I38" s="60">
        <v>0</v>
      </c>
      <c r="J38" s="51">
        <f>L38+O38</f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1">
        <f>E38+J38</f>
        <v>650632</v>
      </c>
    </row>
    <row r="39" spans="1:16" ht="15.75">
      <c r="A39" s="55"/>
      <c r="B39" s="56"/>
      <c r="C39" s="57"/>
      <c r="D39" s="58" t="s">
        <v>130</v>
      </c>
      <c r="E39" s="59"/>
      <c r="F39" s="60"/>
      <c r="G39" s="60"/>
      <c r="H39" s="60"/>
      <c r="I39" s="60"/>
      <c r="J39" s="51"/>
      <c r="K39" s="60"/>
      <c r="L39" s="60"/>
      <c r="M39" s="60"/>
      <c r="N39" s="60"/>
      <c r="O39" s="60"/>
      <c r="P39" s="61"/>
    </row>
    <row r="40" spans="1:16" s="37" customFormat="1" ht="31.5">
      <c r="A40" s="63"/>
      <c r="B40" s="64"/>
      <c r="C40" s="65"/>
      <c r="D40" s="66" t="s">
        <v>128</v>
      </c>
      <c r="E40" s="67">
        <f>F40</f>
        <v>5800</v>
      </c>
      <c r="F40" s="67">
        <v>5800</v>
      </c>
      <c r="G40" s="67">
        <v>0</v>
      </c>
      <c r="H40" s="67">
        <v>0</v>
      </c>
      <c r="I40" s="67">
        <v>0</v>
      </c>
      <c r="J40" s="67">
        <f>J45+J54+J55</f>
        <v>125000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8">
        <f>E40+J40</f>
        <v>130800</v>
      </c>
    </row>
    <row r="41" spans="1:16" s="6" customFormat="1" ht="15.75">
      <c r="A41" s="47" t="s">
        <v>195</v>
      </c>
      <c r="B41" s="53">
        <v>4000</v>
      </c>
      <c r="C41" s="54"/>
      <c r="D41" s="50" t="s">
        <v>192</v>
      </c>
      <c r="E41" s="51">
        <f>E42+E45</f>
        <v>3005224</v>
      </c>
      <c r="F41" s="51">
        <f t="shared" ref="F41:P41" si="8">F42+F45</f>
        <v>3005224</v>
      </c>
      <c r="G41" s="51">
        <f t="shared" si="8"/>
        <v>2055602</v>
      </c>
      <c r="H41" s="51">
        <f t="shared" si="8"/>
        <v>228173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51">
        <f t="shared" si="8"/>
        <v>0</v>
      </c>
      <c r="O41" s="51">
        <f t="shared" si="8"/>
        <v>0</v>
      </c>
      <c r="P41" s="52">
        <f t="shared" si="8"/>
        <v>3005224</v>
      </c>
    </row>
    <row r="42" spans="1:16" ht="27" customHeight="1">
      <c r="A42" s="55" t="s">
        <v>137</v>
      </c>
      <c r="B42" s="56" t="s">
        <v>138</v>
      </c>
      <c r="C42" s="57" t="s">
        <v>139</v>
      </c>
      <c r="D42" s="58" t="s">
        <v>136</v>
      </c>
      <c r="E42" s="59">
        <f>F42</f>
        <v>2855224</v>
      </c>
      <c r="F42" s="60">
        <v>2855224</v>
      </c>
      <c r="G42" s="60">
        <v>2055602</v>
      </c>
      <c r="H42" s="60">
        <v>228173</v>
      </c>
      <c r="I42" s="60"/>
      <c r="J42" s="51"/>
      <c r="K42" s="60"/>
      <c r="L42" s="60"/>
      <c r="M42" s="60"/>
      <c r="N42" s="60"/>
      <c r="O42" s="60"/>
      <c r="P42" s="61">
        <f>E42+J42</f>
        <v>2855224</v>
      </c>
    </row>
    <row r="43" spans="1:16" ht="15.75">
      <c r="A43" s="72"/>
      <c r="B43" s="73"/>
      <c r="C43" s="73"/>
      <c r="D43" s="58" t="s">
        <v>130</v>
      </c>
      <c r="E43" s="51"/>
      <c r="F43" s="51"/>
      <c r="G43" s="51"/>
      <c r="H43" s="59"/>
      <c r="I43" s="59"/>
      <c r="J43" s="51"/>
      <c r="K43" s="59"/>
      <c r="L43" s="59"/>
      <c r="M43" s="59"/>
      <c r="N43" s="59"/>
      <c r="O43" s="59"/>
      <c r="P43" s="52">
        <f>E43+J43</f>
        <v>0</v>
      </c>
    </row>
    <row r="44" spans="1:16" s="37" customFormat="1" ht="31.5">
      <c r="A44" s="63"/>
      <c r="B44" s="64"/>
      <c r="C44" s="65"/>
      <c r="D44" s="66" t="s">
        <v>128</v>
      </c>
      <c r="E44" s="67">
        <f>F44</f>
        <v>1855224</v>
      </c>
      <c r="F44" s="67">
        <v>1855224</v>
      </c>
      <c r="G44" s="67">
        <v>1321521</v>
      </c>
      <c r="H44" s="67">
        <v>178323</v>
      </c>
      <c r="I44" s="67"/>
      <c r="J44" s="67"/>
      <c r="K44" s="67"/>
      <c r="L44" s="67"/>
      <c r="M44" s="67"/>
      <c r="N44" s="67"/>
      <c r="O44" s="67"/>
      <c r="P44" s="68">
        <f>E44+J44</f>
        <v>1855224</v>
      </c>
    </row>
    <row r="45" spans="1:16" ht="31.5">
      <c r="A45" s="55" t="s">
        <v>42</v>
      </c>
      <c r="B45" s="56" t="s">
        <v>44</v>
      </c>
      <c r="C45" s="57" t="s">
        <v>43</v>
      </c>
      <c r="D45" s="58" t="s">
        <v>45</v>
      </c>
      <c r="E45" s="59">
        <f>F45+I45</f>
        <v>150000</v>
      </c>
      <c r="F45" s="60">
        <v>150000</v>
      </c>
      <c r="G45" s="60">
        <v>0</v>
      </c>
      <c r="H45" s="60">
        <v>0</v>
      </c>
      <c r="I45" s="60">
        <v>0</v>
      </c>
      <c r="J45" s="51">
        <f>L45+O45</f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1">
        <f>E45+J45</f>
        <v>150000</v>
      </c>
    </row>
    <row r="46" spans="1:16" s="6" customFormat="1" ht="15.75">
      <c r="A46" s="47" t="s">
        <v>196</v>
      </c>
      <c r="B46" s="53">
        <v>5000</v>
      </c>
      <c r="C46" s="54"/>
      <c r="D46" s="50" t="s">
        <v>193</v>
      </c>
      <c r="E46" s="51">
        <f>E47+E50</f>
        <v>1162760</v>
      </c>
      <c r="F46" s="51">
        <f t="shared" ref="F46:P46" si="9">F47+F50</f>
        <v>1162760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51">
        <f t="shared" si="9"/>
        <v>0</v>
      </c>
      <c r="O46" s="51">
        <f t="shared" si="9"/>
        <v>0</v>
      </c>
      <c r="P46" s="52">
        <f t="shared" si="9"/>
        <v>1162760</v>
      </c>
    </row>
    <row r="47" spans="1:16" ht="85.15" customHeight="1">
      <c r="A47" s="55" t="s">
        <v>133</v>
      </c>
      <c r="B47" s="56">
        <v>5052</v>
      </c>
      <c r="C47" s="57" t="s">
        <v>132</v>
      </c>
      <c r="D47" s="58" t="s">
        <v>176</v>
      </c>
      <c r="E47" s="59">
        <f>F47+I47</f>
        <v>205602</v>
      </c>
      <c r="F47" s="60">
        <v>205602</v>
      </c>
      <c r="G47" s="60">
        <v>0</v>
      </c>
      <c r="H47" s="60">
        <v>0</v>
      </c>
      <c r="I47" s="60">
        <v>0</v>
      </c>
      <c r="J47" s="51">
        <f>L47+O47</f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1">
        <f t="shared" ref="P47:P52" si="10">E47+J47</f>
        <v>205602</v>
      </c>
    </row>
    <row r="48" spans="1:16" ht="15.75">
      <c r="A48" s="72"/>
      <c r="B48" s="73"/>
      <c r="C48" s="73"/>
      <c r="D48" s="58" t="s">
        <v>130</v>
      </c>
      <c r="E48" s="51"/>
      <c r="F48" s="51"/>
      <c r="G48" s="51"/>
      <c r="H48" s="59"/>
      <c r="I48" s="59"/>
      <c r="J48" s="51"/>
      <c r="K48" s="59"/>
      <c r="L48" s="59"/>
      <c r="M48" s="59"/>
      <c r="N48" s="59"/>
      <c r="O48" s="59"/>
      <c r="P48" s="52">
        <f t="shared" si="10"/>
        <v>0</v>
      </c>
    </row>
    <row r="49" spans="1:16" s="37" customFormat="1" ht="31.5">
      <c r="A49" s="63"/>
      <c r="B49" s="64"/>
      <c r="C49" s="65"/>
      <c r="D49" s="66" t="s">
        <v>128</v>
      </c>
      <c r="E49" s="67">
        <f>F49</f>
        <v>103238</v>
      </c>
      <c r="F49" s="67">
        <v>103238</v>
      </c>
      <c r="G49" s="67"/>
      <c r="H49" s="67"/>
      <c r="I49" s="67"/>
      <c r="J49" s="67"/>
      <c r="K49" s="67"/>
      <c r="L49" s="67"/>
      <c r="M49" s="67"/>
      <c r="N49" s="67"/>
      <c r="O49" s="67"/>
      <c r="P49" s="68">
        <f t="shared" si="10"/>
        <v>103238</v>
      </c>
    </row>
    <row r="50" spans="1:16" ht="76.900000000000006" customHeight="1">
      <c r="A50" s="55" t="s">
        <v>131</v>
      </c>
      <c r="B50" s="56">
        <v>5053</v>
      </c>
      <c r="C50" s="57" t="s">
        <v>132</v>
      </c>
      <c r="D50" s="58" t="s">
        <v>177</v>
      </c>
      <c r="E50" s="59">
        <f>F50+I50</f>
        <v>957158</v>
      </c>
      <c r="F50" s="60">
        <v>957158</v>
      </c>
      <c r="G50" s="60">
        <v>0</v>
      </c>
      <c r="H50" s="60">
        <v>0</v>
      </c>
      <c r="I50" s="60">
        <v>0</v>
      </c>
      <c r="J50" s="51">
        <f>L50+O50</f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1">
        <f t="shared" si="10"/>
        <v>957158</v>
      </c>
    </row>
    <row r="51" spans="1:16" ht="15.75">
      <c r="A51" s="72"/>
      <c r="B51" s="73"/>
      <c r="C51" s="73"/>
      <c r="D51" s="58" t="s">
        <v>130</v>
      </c>
      <c r="E51" s="51"/>
      <c r="F51" s="51"/>
      <c r="G51" s="51"/>
      <c r="H51" s="59"/>
      <c r="I51" s="59"/>
      <c r="J51" s="51"/>
      <c r="K51" s="59"/>
      <c r="L51" s="59"/>
      <c r="M51" s="59"/>
      <c r="N51" s="59"/>
      <c r="O51" s="59"/>
      <c r="P51" s="52">
        <f t="shared" si="10"/>
        <v>0</v>
      </c>
    </row>
    <row r="52" spans="1:16" s="37" customFormat="1" ht="31.5">
      <c r="A52" s="63"/>
      <c r="B52" s="64"/>
      <c r="C52" s="65"/>
      <c r="D52" s="66" t="s">
        <v>128</v>
      </c>
      <c r="E52" s="67">
        <f>F52</f>
        <v>391892</v>
      </c>
      <c r="F52" s="67">
        <v>391892</v>
      </c>
      <c r="G52" s="67"/>
      <c r="H52" s="67"/>
      <c r="I52" s="67"/>
      <c r="J52" s="67"/>
      <c r="K52" s="67"/>
      <c r="L52" s="67"/>
      <c r="M52" s="67"/>
      <c r="N52" s="67"/>
      <c r="O52" s="67"/>
      <c r="P52" s="68">
        <f t="shared" si="10"/>
        <v>391892</v>
      </c>
    </row>
    <row r="53" spans="1:16" s="6" customFormat="1" ht="15.75">
      <c r="A53" s="47" t="s">
        <v>197</v>
      </c>
      <c r="B53" s="53" t="s">
        <v>198</v>
      </c>
      <c r="C53" s="54"/>
      <c r="D53" s="50" t="s">
        <v>199</v>
      </c>
      <c r="E53" s="51">
        <f>SUM(E54:E56)</f>
        <v>12018912</v>
      </c>
      <c r="F53" s="51">
        <f t="shared" ref="F53:P53" si="11">SUM(F54:F56)</f>
        <v>12018912</v>
      </c>
      <c r="G53" s="51">
        <f t="shared" si="11"/>
        <v>0</v>
      </c>
      <c r="H53" s="51">
        <f t="shared" si="11"/>
        <v>973525</v>
      </c>
      <c r="I53" s="51">
        <f t="shared" si="11"/>
        <v>0</v>
      </c>
      <c r="J53" s="51">
        <f t="shared" si="11"/>
        <v>125000</v>
      </c>
      <c r="K53" s="51">
        <f t="shared" si="11"/>
        <v>125000</v>
      </c>
      <c r="L53" s="51">
        <f t="shared" si="11"/>
        <v>0</v>
      </c>
      <c r="M53" s="51">
        <f t="shared" si="11"/>
        <v>0</v>
      </c>
      <c r="N53" s="51">
        <f t="shared" si="11"/>
        <v>0</v>
      </c>
      <c r="O53" s="51">
        <f t="shared" si="11"/>
        <v>125000</v>
      </c>
      <c r="P53" s="52">
        <f t="shared" si="11"/>
        <v>12143912</v>
      </c>
    </row>
    <row r="54" spans="1:16" ht="31.5">
      <c r="A54" s="55" t="s">
        <v>46</v>
      </c>
      <c r="B54" s="56" t="s">
        <v>48</v>
      </c>
      <c r="C54" s="57" t="s">
        <v>47</v>
      </c>
      <c r="D54" s="58" t="s">
        <v>49</v>
      </c>
      <c r="E54" s="59">
        <f>F54+I54</f>
        <v>600000</v>
      </c>
      <c r="F54" s="60">
        <f>100000+500000</f>
        <v>600000</v>
      </c>
      <c r="G54" s="60">
        <v>0</v>
      </c>
      <c r="H54" s="60">
        <v>0</v>
      </c>
      <c r="I54" s="60">
        <v>0</v>
      </c>
      <c r="J54" s="51">
        <f>L54+O54</f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1">
        <f>E54+J54</f>
        <v>600000</v>
      </c>
    </row>
    <row r="55" spans="1:16" ht="63">
      <c r="A55" s="55" t="s">
        <v>50</v>
      </c>
      <c r="B55" s="56" t="s">
        <v>51</v>
      </c>
      <c r="C55" s="57" t="s">
        <v>47</v>
      </c>
      <c r="D55" s="58" t="s">
        <v>52</v>
      </c>
      <c r="E55" s="59">
        <f>F55+I55</f>
        <v>3683750</v>
      </c>
      <c r="F55" s="60">
        <f>600000+3083750</f>
        <v>3683750</v>
      </c>
      <c r="G55" s="60">
        <v>0</v>
      </c>
      <c r="H55" s="60">
        <v>0</v>
      </c>
      <c r="I55" s="60">
        <v>0</v>
      </c>
      <c r="J55" s="51">
        <f>L55+O55</f>
        <v>125000</v>
      </c>
      <c r="K55" s="60">
        <v>125000</v>
      </c>
      <c r="L55" s="60">
        <v>0</v>
      </c>
      <c r="M55" s="60">
        <v>0</v>
      </c>
      <c r="N55" s="60">
        <v>0</v>
      </c>
      <c r="O55" s="60">
        <v>125000</v>
      </c>
      <c r="P55" s="61">
        <f>E55+J55</f>
        <v>3808750</v>
      </c>
    </row>
    <row r="56" spans="1:16" ht="31.5">
      <c r="A56" s="55" t="s">
        <v>53</v>
      </c>
      <c r="B56" s="56" t="s">
        <v>54</v>
      </c>
      <c r="C56" s="57" t="s">
        <v>47</v>
      </c>
      <c r="D56" s="58" t="s">
        <v>55</v>
      </c>
      <c r="E56" s="59">
        <f>F56+I56</f>
        <v>7735162</v>
      </c>
      <c r="F56" s="60">
        <v>7735162</v>
      </c>
      <c r="G56" s="60">
        <v>0</v>
      </c>
      <c r="H56" s="60">
        <v>973525</v>
      </c>
      <c r="I56" s="60">
        <v>0</v>
      </c>
      <c r="J56" s="51">
        <f>L56+O56</f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1">
        <f>E56+J56</f>
        <v>7735162</v>
      </c>
    </row>
    <row r="57" spans="1:16" s="6" customFormat="1" ht="15.75">
      <c r="A57" s="47" t="s">
        <v>218</v>
      </c>
      <c r="B57" s="53">
        <v>7000</v>
      </c>
      <c r="C57" s="54"/>
      <c r="D57" s="50" t="s">
        <v>200</v>
      </c>
      <c r="E57" s="51">
        <f t="shared" ref="E57:P57" si="12">SUM(E58:E62)</f>
        <v>1579332</v>
      </c>
      <c r="F57" s="74">
        <f t="shared" si="12"/>
        <v>600000</v>
      </c>
      <c r="G57" s="74">
        <f t="shared" si="12"/>
        <v>0</v>
      </c>
      <c r="H57" s="74">
        <f t="shared" si="12"/>
        <v>0</v>
      </c>
      <c r="I57" s="74">
        <f t="shared" si="12"/>
        <v>979332</v>
      </c>
      <c r="J57" s="51">
        <f t="shared" si="12"/>
        <v>5990694</v>
      </c>
      <c r="K57" s="74">
        <f t="shared" si="12"/>
        <v>5990694</v>
      </c>
      <c r="L57" s="74">
        <f t="shared" si="12"/>
        <v>0</v>
      </c>
      <c r="M57" s="74">
        <f t="shared" si="12"/>
        <v>0</v>
      </c>
      <c r="N57" s="74">
        <f t="shared" si="12"/>
        <v>0</v>
      </c>
      <c r="O57" s="74">
        <f t="shared" si="12"/>
        <v>5990694</v>
      </c>
      <c r="P57" s="52">
        <f t="shared" si="12"/>
        <v>6820026</v>
      </c>
    </row>
    <row r="58" spans="1:16" ht="22.9" customHeight="1">
      <c r="A58" s="55" t="s">
        <v>181</v>
      </c>
      <c r="B58" s="56">
        <v>7130</v>
      </c>
      <c r="C58" s="57" t="s">
        <v>182</v>
      </c>
      <c r="D58" s="58" t="s">
        <v>183</v>
      </c>
      <c r="E58" s="59">
        <f>F58+I58</f>
        <v>280000</v>
      </c>
      <c r="F58" s="60"/>
      <c r="G58" s="60"/>
      <c r="H58" s="60"/>
      <c r="I58" s="60">
        <v>280000</v>
      </c>
      <c r="J58" s="51"/>
      <c r="K58" s="60"/>
      <c r="L58" s="60"/>
      <c r="M58" s="60"/>
      <c r="N58" s="60"/>
      <c r="O58" s="60"/>
      <c r="P58" s="61">
        <f>E58+J58</f>
        <v>280000</v>
      </c>
    </row>
    <row r="59" spans="1:16" ht="37.9" customHeight="1">
      <c r="A59" s="55" t="s">
        <v>228</v>
      </c>
      <c r="B59" s="56">
        <v>7310</v>
      </c>
      <c r="C59" s="57" t="s">
        <v>57</v>
      </c>
      <c r="D59" s="58" t="s">
        <v>229</v>
      </c>
      <c r="E59" s="59"/>
      <c r="F59" s="60"/>
      <c r="G59" s="60"/>
      <c r="H59" s="60"/>
      <c r="I59" s="60"/>
      <c r="J59" s="51">
        <f>L59+O59</f>
        <v>750000</v>
      </c>
      <c r="K59" s="60">
        <v>750000</v>
      </c>
      <c r="L59" s="60"/>
      <c r="M59" s="60"/>
      <c r="N59" s="60"/>
      <c r="O59" s="60">
        <v>750000</v>
      </c>
      <c r="P59" s="61"/>
    </row>
    <row r="60" spans="1:16" ht="34.9" customHeight="1">
      <c r="A60" s="55" t="s">
        <v>56</v>
      </c>
      <c r="B60" s="56" t="s">
        <v>58</v>
      </c>
      <c r="C60" s="57" t="s">
        <v>57</v>
      </c>
      <c r="D60" s="58" t="s">
        <v>59</v>
      </c>
      <c r="E60" s="59">
        <f>F60+I60</f>
        <v>0</v>
      </c>
      <c r="F60" s="60">
        <v>0</v>
      </c>
      <c r="G60" s="60">
        <v>0</v>
      </c>
      <c r="H60" s="60">
        <v>0</v>
      </c>
      <c r="I60" s="60">
        <v>0</v>
      </c>
      <c r="J60" s="51">
        <f>L60+O60</f>
        <v>4230704</v>
      </c>
      <c r="K60" s="60">
        <v>4230704</v>
      </c>
      <c r="L60" s="60">
        <v>0</v>
      </c>
      <c r="M60" s="60">
        <v>0</v>
      </c>
      <c r="N60" s="60">
        <v>0</v>
      </c>
      <c r="O60" s="60">
        <v>4230704</v>
      </c>
      <c r="P60" s="61">
        <f>E60+J60</f>
        <v>4230704</v>
      </c>
    </row>
    <row r="61" spans="1:16" ht="56.45" customHeight="1">
      <c r="A61" s="72" t="s">
        <v>217</v>
      </c>
      <c r="B61" s="56">
        <v>7350</v>
      </c>
      <c r="C61" s="57" t="s">
        <v>57</v>
      </c>
      <c r="D61" s="58" t="s">
        <v>184</v>
      </c>
      <c r="E61" s="59">
        <f>F61+I61</f>
        <v>699332</v>
      </c>
      <c r="F61" s="60"/>
      <c r="G61" s="60"/>
      <c r="H61" s="60"/>
      <c r="I61" s="60">
        <v>699332</v>
      </c>
      <c r="J61" s="51"/>
      <c r="K61" s="60"/>
      <c r="L61" s="60"/>
      <c r="M61" s="60"/>
      <c r="N61" s="60"/>
      <c r="O61" s="60"/>
      <c r="P61" s="61">
        <f>E61+J61</f>
        <v>699332</v>
      </c>
    </row>
    <row r="62" spans="1:16" ht="31.5">
      <c r="A62" s="55" t="s">
        <v>60</v>
      </c>
      <c r="B62" s="56" t="s">
        <v>62</v>
      </c>
      <c r="C62" s="57" t="s">
        <v>61</v>
      </c>
      <c r="D62" s="58" t="s">
        <v>63</v>
      </c>
      <c r="E62" s="59">
        <f>F62+I62</f>
        <v>600000</v>
      </c>
      <c r="F62" s="60">
        <v>600000</v>
      </c>
      <c r="G62" s="60">
        <v>0</v>
      </c>
      <c r="H62" s="60">
        <v>0</v>
      </c>
      <c r="I62" s="60">
        <f>699332-699332</f>
        <v>0</v>
      </c>
      <c r="J62" s="51">
        <f>L62+O62</f>
        <v>1009990</v>
      </c>
      <c r="K62" s="60">
        <f>700000+309990</f>
        <v>1009990</v>
      </c>
      <c r="L62" s="60">
        <v>0</v>
      </c>
      <c r="M62" s="60">
        <v>0</v>
      </c>
      <c r="N62" s="60">
        <v>0</v>
      </c>
      <c r="O62" s="60">
        <f>700000+309990</f>
        <v>1009990</v>
      </c>
      <c r="P62" s="61">
        <f>E62+J62</f>
        <v>1609990</v>
      </c>
    </row>
    <row r="63" spans="1:16" s="6" customFormat="1" ht="23.45" customHeight="1">
      <c r="A63" s="75" t="s">
        <v>202</v>
      </c>
      <c r="B63" s="53">
        <v>8000</v>
      </c>
      <c r="C63" s="54"/>
      <c r="D63" s="50" t="s">
        <v>201</v>
      </c>
      <c r="E63" s="51">
        <f>SUM(E64:E66)</f>
        <v>3532482</v>
      </c>
      <c r="F63" s="51">
        <f t="shared" ref="F63:P63" si="13">SUM(F64:F66)</f>
        <v>3532482</v>
      </c>
      <c r="G63" s="51">
        <f t="shared" si="13"/>
        <v>2439624</v>
      </c>
      <c r="H63" s="51">
        <f t="shared" si="13"/>
        <v>54491</v>
      </c>
      <c r="I63" s="51">
        <f t="shared" si="13"/>
        <v>0</v>
      </c>
      <c r="J63" s="51">
        <f t="shared" si="13"/>
        <v>15876395</v>
      </c>
      <c r="K63" s="51">
        <f t="shared" si="13"/>
        <v>0</v>
      </c>
      <c r="L63" s="51">
        <f t="shared" si="13"/>
        <v>0</v>
      </c>
      <c r="M63" s="51">
        <f t="shared" si="13"/>
        <v>0</v>
      </c>
      <c r="N63" s="51">
        <f t="shared" si="13"/>
        <v>0</v>
      </c>
      <c r="O63" s="51">
        <f t="shared" si="13"/>
        <v>15876395</v>
      </c>
      <c r="P63" s="52">
        <f t="shared" si="13"/>
        <v>19408877</v>
      </c>
    </row>
    <row r="64" spans="1:16" ht="51" customHeight="1">
      <c r="A64" s="55" t="s">
        <v>64</v>
      </c>
      <c r="B64" s="56" t="s">
        <v>66</v>
      </c>
      <c r="C64" s="57" t="s">
        <v>65</v>
      </c>
      <c r="D64" s="58" t="s">
        <v>67</v>
      </c>
      <c r="E64" s="59">
        <f>F64+I64</f>
        <v>200000</v>
      </c>
      <c r="F64" s="60">
        <v>200000</v>
      </c>
      <c r="G64" s="60">
        <v>0</v>
      </c>
      <c r="H64" s="60">
        <v>0</v>
      </c>
      <c r="I64" s="60">
        <v>0</v>
      </c>
      <c r="J64" s="51">
        <f>L64+O64</f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1">
        <f>E64+J64</f>
        <v>200000</v>
      </c>
    </row>
    <row r="65" spans="1:17" ht="37.15" customHeight="1">
      <c r="A65" s="55" t="s">
        <v>68</v>
      </c>
      <c r="B65" s="56" t="s">
        <v>69</v>
      </c>
      <c r="C65" s="57" t="s">
        <v>65</v>
      </c>
      <c r="D65" s="58" t="s">
        <v>70</v>
      </c>
      <c r="E65" s="59">
        <f>F65+I65</f>
        <v>3332482</v>
      </c>
      <c r="F65" s="60">
        <v>3332482</v>
      </c>
      <c r="G65" s="60">
        <v>2439624</v>
      </c>
      <c r="H65" s="60">
        <v>54491</v>
      </c>
      <c r="I65" s="60">
        <v>0</v>
      </c>
      <c r="J65" s="51">
        <f>L65+O65</f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1">
        <f>E65+J65</f>
        <v>3332482</v>
      </c>
    </row>
    <row r="66" spans="1:17" ht="31.5">
      <c r="A66" s="55" t="s">
        <v>71</v>
      </c>
      <c r="B66" s="56" t="s">
        <v>73</v>
      </c>
      <c r="C66" s="57" t="s">
        <v>72</v>
      </c>
      <c r="D66" s="58" t="s">
        <v>74</v>
      </c>
      <c r="E66" s="59">
        <f>F66+I66</f>
        <v>0</v>
      </c>
      <c r="F66" s="60">
        <v>0</v>
      </c>
      <c r="G66" s="60">
        <v>0</v>
      </c>
      <c r="H66" s="60">
        <v>0</v>
      </c>
      <c r="I66" s="60">
        <v>0</v>
      </c>
      <c r="J66" s="51">
        <f>L66+O66</f>
        <v>15876395</v>
      </c>
      <c r="K66" s="60">
        <v>0</v>
      </c>
      <c r="L66" s="60">
        <v>0</v>
      </c>
      <c r="M66" s="60">
        <v>0</v>
      </c>
      <c r="N66" s="60">
        <v>0</v>
      </c>
      <c r="O66" s="60">
        <f>8594395+7282000</f>
        <v>15876395</v>
      </c>
      <c r="P66" s="61">
        <f>E66+J66</f>
        <v>15876395</v>
      </c>
    </row>
    <row r="67" spans="1:17" ht="15" hidden="1" customHeight="1">
      <c r="A67" s="55" t="s">
        <v>75</v>
      </c>
      <c r="B67" s="56" t="s">
        <v>77</v>
      </c>
      <c r="C67" s="57" t="s">
        <v>76</v>
      </c>
      <c r="D67" s="58" t="s">
        <v>78</v>
      </c>
      <c r="E67" s="59">
        <f>F67+I67</f>
        <v>0</v>
      </c>
      <c r="F67" s="60">
        <f>30150600-30150600</f>
        <v>0</v>
      </c>
      <c r="G67" s="60">
        <v>0</v>
      </c>
      <c r="H67" s="60">
        <v>0</v>
      </c>
      <c r="I67" s="60">
        <v>0</v>
      </c>
      <c r="J67" s="51">
        <f>L67+O67</f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1">
        <f>E67+J67</f>
        <v>0</v>
      </c>
    </row>
    <row r="68" spans="1:17" ht="78.75" hidden="1">
      <c r="A68" s="72" t="s">
        <v>113</v>
      </c>
      <c r="B68" s="73" t="s">
        <v>114</v>
      </c>
      <c r="C68" s="73" t="s">
        <v>76</v>
      </c>
      <c r="D68" s="58" t="s">
        <v>115</v>
      </c>
      <c r="E68" s="59">
        <f>F68+I68</f>
        <v>0</v>
      </c>
      <c r="F68" s="60">
        <f>55800-55800</f>
        <v>0</v>
      </c>
      <c r="G68" s="60">
        <v>0</v>
      </c>
      <c r="H68" s="60">
        <v>0</v>
      </c>
      <c r="I68" s="60">
        <v>0</v>
      </c>
      <c r="J68" s="51">
        <f>L68+O68</f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1">
        <f>E68+J68</f>
        <v>0</v>
      </c>
    </row>
    <row r="69" spans="1:17" ht="15.75" hidden="1">
      <c r="A69" s="72"/>
      <c r="B69" s="73"/>
      <c r="C69" s="73"/>
      <c r="D69" s="58" t="s">
        <v>130</v>
      </c>
      <c r="E69" s="59"/>
      <c r="F69" s="60"/>
      <c r="G69" s="60"/>
      <c r="H69" s="60"/>
      <c r="I69" s="60"/>
      <c r="J69" s="51"/>
      <c r="K69" s="60"/>
      <c r="L69" s="60"/>
      <c r="M69" s="60"/>
      <c r="N69" s="60"/>
      <c r="O69" s="60"/>
      <c r="P69" s="61"/>
    </row>
    <row r="70" spans="1:17" ht="94.5" hidden="1">
      <c r="A70" s="72"/>
      <c r="B70" s="73"/>
      <c r="C70" s="73"/>
      <c r="D70" s="76" t="s">
        <v>129</v>
      </c>
      <c r="E70" s="51">
        <f>F70</f>
        <v>0</v>
      </c>
      <c r="F70" s="51">
        <f>55800-55800</f>
        <v>0</v>
      </c>
      <c r="G70" s="51">
        <v>0</v>
      </c>
      <c r="H70" s="59">
        <v>0</v>
      </c>
      <c r="I70" s="59">
        <v>0</v>
      </c>
      <c r="J70" s="51"/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2">
        <f>E70+J70</f>
        <v>0</v>
      </c>
    </row>
    <row r="71" spans="1:17" ht="6" hidden="1" customHeight="1">
      <c r="A71" s="55" t="s">
        <v>79</v>
      </c>
      <c r="B71" s="56" t="s">
        <v>80</v>
      </c>
      <c r="C71" s="57" t="s">
        <v>76</v>
      </c>
      <c r="D71" s="58" t="s">
        <v>81</v>
      </c>
      <c r="E71" s="59">
        <f>F71+I71</f>
        <v>0</v>
      </c>
      <c r="F71" s="60">
        <f>701770-701770</f>
        <v>0</v>
      </c>
      <c r="G71" s="60">
        <v>0</v>
      </c>
      <c r="H71" s="60">
        <v>0</v>
      </c>
      <c r="I71" s="60">
        <v>0</v>
      </c>
      <c r="J71" s="51">
        <f>L71+O71</f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1">
        <f>E71+J71</f>
        <v>0</v>
      </c>
    </row>
    <row r="72" spans="1:17" s="6" customFormat="1" ht="22.15" customHeight="1">
      <c r="A72" s="75" t="s">
        <v>203</v>
      </c>
      <c r="B72" s="53">
        <v>9000</v>
      </c>
      <c r="C72" s="54"/>
      <c r="D72" s="50" t="s">
        <v>204</v>
      </c>
      <c r="E72" s="51">
        <f>E73</f>
        <v>50000</v>
      </c>
      <c r="F72" s="51">
        <f t="shared" ref="F72:P72" si="14">F73</f>
        <v>50000</v>
      </c>
      <c r="G72" s="51">
        <f t="shared" si="14"/>
        <v>0</v>
      </c>
      <c r="H72" s="51">
        <f t="shared" si="14"/>
        <v>0</v>
      </c>
      <c r="I72" s="51">
        <f t="shared" si="14"/>
        <v>0</v>
      </c>
      <c r="J72" s="51">
        <f t="shared" si="14"/>
        <v>0</v>
      </c>
      <c r="K72" s="51">
        <f t="shared" si="14"/>
        <v>0</v>
      </c>
      <c r="L72" s="51">
        <f t="shared" si="14"/>
        <v>0</v>
      </c>
      <c r="M72" s="51">
        <f t="shared" si="14"/>
        <v>0</v>
      </c>
      <c r="N72" s="51">
        <f t="shared" si="14"/>
        <v>0</v>
      </c>
      <c r="O72" s="51">
        <f t="shared" si="14"/>
        <v>0</v>
      </c>
      <c r="P72" s="52">
        <f t="shared" si="14"/>
        <v>50000</v>
      </c>
    </row>
    <row r="73" spans="1:17" ht="63.75" thickBot="1">
      <c r="A73" s="77">
        <v>119800</v>
      </c>
      <c r="B73" s="78" t="s">
        <v>205</v>
      </c>
      <c r="C73" s="79" t="s">
        <v>76</v>
      </c>
      <c r="D73" s="80" t="s">
        <v>206</v>
      </c>
      <c r="E73" s="81">
        <f>F73+I73</f>
        <v>50000</v>
      </c>
      <c r="F73" s="82">
        <v>50000</v>
      </c>
      <c r="G73" s="82"/>
      <c r="H73" s="82"/>
      <c r="I73" s="82"/>
      <c r="J73" s="83"/>
      <c r="K73" s="82"/>
      <c r="L73" s="82"/>
      <c r="M73" s="82"/>
      <c r="N73" s="82"/>
      <c r="O73" s="82"/>
      <c r="P73" s="84">
        <f>E73+J73</f>
        <v>50000</v>
      </c>
    </row>
    <row r="74" spans="1:17" ht="31.5">
      <c r="A74" s="40" t="s">
        <v>82</v>
      </c>
      <c r="B74" s="41"/>
      <c r="C74" s="42"/>
      <c r="D74" s="85" t="s">
        <v>167</v>
      </c>
      <c r="E74" s="86">
        <f>F74+I74</f>
        <v>74948320</v>
      </c>
      <c r="F74" s="87">
        <f>F75</f>
        <v>74948320</v>
      </c>
      <c r="G74" s="87">
        <f>G75</f>
        <v>50289494</v>
      </c>
      <c r="H74" s="87">
        <f>H75</f>
        <v>4435361</v>
      </c>
      <c r="I74" s="87">
        <f>I75</f>
        <v>0</v>
      </c>
      <c r="J74" s="44">
        <f>L74+O74</f>
        <v>4032588</v>
      </c>
      <c r="K74" s="87">
        <f>K75</f>
        <v>3492612</v>
      </c>
      <c r="L74" s="87">
        <f>L75</f>
        <v>539976</v>
      </c>
      <c r="M74" s="87">
        <f>M75</f>
        <v>0</v>
      </c>
      <c r="N74" s="87">
        <f>N75</f>
        <v>0</v>
      </c>
      <c r="O74" s="87">
        <f>O75</f>
        <v>3492612</v>
      </c>
      <c r="P74" s="45">
        <f>E74+J74</f>
        <v>78980908</v>
      </c>
    </row>
    <row r="75" spans="1:17" ht="31.5">
      <c r="A75" s="47" t="s">
        <v>83</v>
      </c>
      <c r="B75" s="48"/>
      <c r="C75" s="49"/>
      <c r="D75" s="88" t="s">
        <v>167</v>
      </c>
      <c r="E75" s="59">
        <f t="shared" ref="E75:P75" si="15">E76+E78+E89++E92+E95</f>
        <v>74948320</v>
      </c>
      <c r="F75" s="59">
        <f t="shared" si="15"/>
        <v>74948320</v>
      </c>
      <c r="G75" s="59">
        <f t="shared" si="15"/>
        <v>50289494</v>
      </c>
      <c r="H75" s="59">
        <f t="shared" si="15"/>
        <v>4435361</v>
      </c>
      <c r="I75" s="59">
        <f t="shared" si="15"/>
        <v>0</v>
      </c>
      <c r="J75" s="59">
        <f t="shared" si="15"/>
        <v>4032588</v>
      </c>
      <c r="K75" s="59">
        <f t="shared" si="15"/>
        <v>3492612</v>
      </c>
      <c r="L75" s="59">
        <f t="shared" si="15"/>
        <v>539976</v>
      </c>
      <c r="M75" s="59">
        <f t="shared" si="15"/>
        <v>0</v>
      </c>
      <c r="N75" s="59">
        <f t="shared" si="15"/>
        <v>0</v>
      </c>
      <c r="O75" s="59">
        <f t="shared" si="15"/>
        <v>3492612</v>
      </c>
      <c r="P75" s="61">
        <f t="shared" si="15"/>
        <v>78980908</v>
      </c>
      <c r="Q75" s="25">
        <f>J75+E75</f>
        <v>78980908</v>
      </c>
    </row>
    <row r="76" spans="1:17" s="6" customFormat="1" ht="15.75">
      <c r="A76" s="47" t="s">
        <v>216</v>
      </c>
      <c r="B76" s="53" t="s">
        <v>186</v>
      </c>
      <c r="C76" s="54"/>
      <c r="D76" s="50" t="s">
        <v>187</v>
      </c>
      <c r="E76" s="51">
        <f t="shared" ref="E76:P76" si="16">E77</f>
        <v>3423969</v>
      </c>
      <c r="F76" s="51">
        <f t="shared" si="16"/>
        <v>3423969</v>
      </c>
      <c r="G76" s="51">
        <f t="shared" si="16"/>
        <v>2575561</v>
      </c>
      <c r="H76" s="51">
        <f t="shared" si="16"/>
        <v>31757</v>
      </c>
      <c r="I76" s="51">
        <f t="shared" si="16"/>
        <v>0</v>
      </c>
      <c r="J76" s="51">
        <f t="shared" si="16"/>
        <v>0</v>
      </c>
      <c r="K76" s="51">
        <f t="shared" si="16"/>
        <v>0</v>
      </c>
      <c r="L76" s="51">
        <f t="shared" si="16"/>
        <v>0</v>
      </c>
      <c r="M76" s="51">
        <f t="shared" si="16"/>
        <v>0</v>
      </c>
      <c r="N76" s="51">
        <f t="shared" si="16"/>
        <v>0</v>
      </c>
      <c r="O76" s="51">
        <f t="shared" si="16"/>
        <v>0</v>
      </c>
      <c r="P76" s="52">
        <f t="shared" si="16"/>
        <v>3423969</v>
      </c>
      <c r="Q76" s="26">
        <f>J76+E76</f>
        <v>3423969</v>
      </c>
    </row>
    <row r="77" spans="1:17" ht="47.25">
      <c r="A77" s="55" t="s">
        <v>84</v>
      </c>
      <c r="B77" s="56" t="s">
        <v>25</v>
      </c>
      <c r="C77" s="57" t="s">
        <v>21</v>
      </c>
      <c r="D77" s="58" t="s">
        <v>143</v>
      </c>
      <c r="E77" s="59">
        <f>F77+I77</f>
        <v>3423969</v>
      </c>
      <c r="F77" s="60">
        <v>3423969</v>
      </c>
      <c r="G77" s="60">
        <v>2575561</v>
      </c>
      <c r="H77" s="60">
        <v>31757</v>
      </c>
      <c r="I77" s="60">
        <v>0</v>
      </c>
      <c r="J77" s="51">
        <f>L77+O77</f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1">
        <f>E77+J77</f>
        <v>3423969</v>
      </c>
    </row>
    <row r="78" spans="1:17" s="6" customFormat="1" ht="15.75">
      <c r="A78" s="47" t="s">
        <v>207</v>
      </c>
      <c r="B78" s="53">
        <v>1000</v>
      </c>
      <c r="C78" s="54"/>
      <c r="D78" s="50" t="s">
        <v>208</v>
      </c>
      <c r="E78" s="51">
        <f>E79+E80+E81+E82+E83+E84+E85+E86+E87+E88</f>
        <v>66760752</v>
      </c>
      <c r="F78" s="51">
        <f t="shared" ref="F78:K78" si="17">F79+F80+F81+F82+F83+F84+F85+F86+F87+F88</f>
        <v>66760752</v>
      </c>
      <c r="G78" s="51">
        <f t="shared" si="17"/>
        <v>45354753</v>
      </c>
      <c r="H78" s="51">
        <f t="shared" si="17"/>
        <v>4022100</v>
      </c>
      <c r="I78" s="51">
        <f t="shared" si="17"/>
        <v>0</v>
      </c>
      <c r="J78" s="51">
        <f t="shared" si="17"/>
        <v>1474025</v>
      </c>
      <c r="K78" s="51">
        <f t="shared" si="17"/>
        <v>934049</v>
      </c>
      <c r="L78" s="51">
        <f>L79+L80+L81+L82+L83+L84+L85+L86+L87+L88</f>
        <v>539976</v>
      </c>
      <c r="M78" s="51">
        <f>M79+M80+M81+M82+M83+M84+M85+M86+M87+M88</f>
        <v>0</v>
      </c>
      <c r="N78" s="51">
        <f>N79+N80+N81+N82+N83+N84+N85+N86+N87+N88</f>
        <v>0</v>
      </c>
      <c r="O78" s="51">
        <f>O79+O80+O81+O82+O83+O84+O85+O86+O87+O88</f>
        <v>934049</v>
      </c>
      <c r="P78" s="52">
        <f>P79+P80+P81+P82+P83+P84+P85+P86+P87+P88</f>
        <v>68234777</v>
      </c>
    </row>
    <row r="79" spans="1:17" ht="15.75">
      <c r="A79" s="55" t="s">
        <v>85</v>
      </c>
      <c r="B79" s="56" t="s">
        <v>87</v>
      </c>
      <c r="C79" s="57" t="s">
        <v>86</v>
      </c>
      <c r="D79" s="58" t="s">
        <v>88</v>
      </c>
      <c r="E79" s="59">
        <f>F79+I79</f>
        <v>16183414</v>
      </c>
      <c r="F79" s="60">
        <f>16160638+22776</f>
        <v>16183414</v>
      </c>
      <c r="G79" s="60">
        <v>10372494</v>
      </c>
      <c r="H79" s="60">
        <v>986112</v>
      </c>
      <c r="I79" s="60">
        <v>0</v>
      </c>
      <c r="J79" s="51">
        <f>L79+O79</f>
        <v>907599</v>
      </c>
      <c r="K79" s="60">
        <v>367623</v>
      </c>
      <c r="L79" s="60">
        <v>539976</v>
      </c>
      <c r="M79" s="60">
        <v>0</v>
      </c>
      <c r="N79" s="60">
        <v>0</v>
      </c>
      <c r="O79" s="60">
        <v>367623</v>
      </c>
      <c r="P79" s="61">
        <f t="shared" ref="P79:P88" si="18">E79+J79</f>
        <v>17091013</v>
      </c>
    </row>
    <row r="80" spans="1:17" ht="31.5">
      <c r="A80" s="55" t="s">
        <v>144</v>
      </c>
      <c r="B80" s="56">
        <v>1021</v>
      </c>
      <c r="C80" s="57" t="s">
        <v>89</v>
      </c>
      <c r="D80" s="58" t="s">
        <v>145</v>
      </c>
      <c r="E80" s="59">
        <f>F80+I80</f>
        <v>16731151</v>
      </c>
      <c r="F80" s="60">
        <f>16670712+60439</f>
        <v>16731151</v>
      </c>
      <c r="G80" s="60">
        <v>8494086</v>
      </c>
      <c r="H80" s="60">
        <v>3035988</v>
      </c>
      <c r="I80" s="60">
        <v>0</v>
      </c>
      <c r="J80" s="51">
        <f>L80+O80</f>
        <v>464400</v>
      </c>
      <c r="K80" s="60">
        <f>414500+49900</f>
        <v>464400</v>
      </c>
      <c r="L80" s="60">
        <v>0</v>
      </c>
      <c r="M80" s="60">
        <v>0</v>
      </c>
      <c r="N80" s="60">
        <v>0</v>
      </c>
      <c r="O80" s="60">
        <f>K80</f>
        <v>464400</v>
      </c>
      <c r="P80" s="61">
        <f t="shared" si="18"/>
        <v>17195551</v>
      </c>
    </row>
    <row r="81" spans="1:17" ht="31.5">
      <c r="A81" s="55" t="s">
        <v>146</v>
      </c>
      <c r="B81" s="56" t="s">
        <v>147</v>
      </c>
      <c r="C81" s="57" t="s">
        <v>89</v>
      </c>
      <c r="D81" s="58" t="s">
        <v>145</v>
      </c>
      <c r="E81" s="59">
        <f>F81</f>
        <v>25627400</v>
      </c>
      <c r="F81" s="60">
        <v>25627400</v>
      </c>
      <c r="G81" s="60">
        <v>21005738</v>
      </c>
      <c r="H81" s="60">
        <v>0</v>
      </c>
      <c r="I81" s="60">
        <v>0</v>
      </c>
      <c r="J81" s="51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1">
        <f t="shared" si="18"/>
        <v>25627400</v>
      </c>
    </row>
    <row r="82" spans="1:17" ht="47.25">
      <c r="A82" s="55" t="s">
        <v>148</v>
      </c>
      <c r="B82" s="56" t="s">
        <v>149</v>
      </c>
      <c r="C82" s="57" t="s">
        <v>90</v>
      </c>
      <c r="D82" s="58" t="s">
        <v>91</v>
      </c>
      <c r="E82" s="59">
        <f>F82+I82</f>
        <v>928698</v>
      </c>
      <c r="F82" s="60">
        <v>928698</v>
      </c>
      <c r="G82" s="60">
        <v>644188</v>
      </c>
      <c r="H82" s="60">
        <v>0</v>
      </c>
      <c r="I82" s="60">
        <v>0</v>
      </c>
      <c r="J82" s="51">
        <f>L82+O82</f>
        <v>20000</v>
      </c>
      <c r="K82" s="60">
        <v>20000</v>
      </c>
      <c r="L82" s="60">
        <v>0</v>
      </c>
      <c r="M82" s="60">
        <v>0</v>
      </c>
      <c r="N82" s="60">
        <v>0</v>
      </c>
      <c r="O82" s="60">
        <v>20000</v>
      </c>
      <c r="P82" s="61">
        <f t="shared" si="18"/>
        <v>948698</v>
      </c>
    </row>
    <row r="83" spans="1:17" ht="37.9" customHeight="1">
      <c r="A83" s="55" t="s">
        <v>150</v>
      </c>
      <c r="B83" s="56">
        <v>1080</v>
      </c>
      <c r="C83" s="57" t="s">
        <v>90</v>
      </c>
      <c r="D83" s="58" t="s">
        <v>92</v>
      </c>
      <c r="E83" s="59">
        <f>F83+I83</f>
        <v>1541803</v>
      </c>
      <c r="F83" s="60">
        <f>1233462+308341</f>
        <v>1541803</v>
      </c>
      <c r="G83" s="60">
        <f>969668+242794</f>
        <v>1212462</v>
      </c>
      <c r="H83" s="60">
        <v>0</v>
      </c>
      <c r="I83" s="60">
        <v>0</v>
      </c>
      <c r="J83" s="51">
        <f>L83+O83</f>
        <v>15000</v>
      </c>
      <c r="K83" s="60">
        <v>15000</v>
      </c>
      <c r="L83" s="60">
        <v>0</v>
      </c>
      <c r="M83" s="60">
        <v>0</v>
      </c>
      <c r="N83" s="60">
        <v>0</v>
      </c>
      <c r="O83" s="60">
        <v>15000</v>
      </c>
      <c r="P83" s="61">
        <f t="shared" si="18"/>
        <v>1556803</v>
      </c>
    </row>
    <row r="84" spans="1:17" ht="37.15" customHeight="1">
      <c r="A84" s="55" t="s">
        <v>151</v>
      </c>
      <c r="B84" s="56">
        <v>1141</v>
      </c>
      <c r="C84" s="57" t="s">
        <v>93</v>
      </c>
      <c r="D84" s="58" t="s">
        <v>94</v>
      </c>
      <c r="E84" s="59">
        <f>F84+I84</f>
        <v>2849096</v>
      </c>
      <c r="F84" s="60">
        <v>2849096</v>
      </c>
      <c r="G84" s="60">
        <v>2203428</v>
      </c>
      <c r="H84" s="60">
        <v>0</v>
      </c>
      <c r="I84" s="60">
        <v>0</v>
      </c>
      <c r="J84" s="51">
        <f>L84+O84</f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1">
        <f t="shared" si="18"/>
        <v>2849096</v>
      </c>
    </row>
    <row r="85" spans="1:17" ht="25.9" customHeight="1">
      <c r="A85" s="55" t="s">
        <v>152</v>
      </c>
      <c r="B85" s="56" t="s">
        <v>153</v>
      </c>
      <c r="C85" s="57" t="s">
        <v>93</v>
      </c>
      <c r="D85" s="58" t="s">
        <v>95</v>
      </c>
      <c r="E85" s="59">
        <f>F85+I85</f>
        <v>1039930</v>
      </c>
      <c r="F85" s="60">
        <v>1039930</v>
      </c>
      <c r="G85" s="60">
        <v>0</v>
      </c>
      <c r="H85" s="60">
        <v>0</v>
      </c>
      <c r="I85" s="60">
        <v>0</v>
      </c>
      <c r="J85" s="51">
        <f>L85+O85</f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1">
        <f t="shared" si="18"/>
        <v>1039930</v>
      </c>
    </row>
    <row r="86" spans="1:17" ht="47.25">
      <c r="A86" s="55" t="s">
        <v>154</v>
      </c>
      <c r="B86" s="56">
        <v>1151</v>
      </c>
      <c r="C86" s="57" t="s">
        <v>93</v>
      </c>
      <c r="D86" s="58" t="s">
        <v>155</v>
      </c>
      <c r="E86" s="59">
        <f>F86+I86</f>
        <v>228136</v>
      </c>
      <c r="F86" s="60">
        <v>228136</v>
      </c>
      <c r="G86" s="60">
        <v>85387</v>
      </c>
      <c r="H86" s="60">
        <v>0</v>
      </c>
      <c r="I86" s="60">
        <v>0</v>
      </c>
      <c r="J86" s="51">
        <f>L86+O86</f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1">
        <f t="shared" si="18"/>
        <v>228136</v>
      </c>
    </row>
    <row r="87" spans="1:17" ht="84.6" customHeight="1">
      <c r="A87" s="55" t="s">
        <v>156</v>
      </c>
      <c r="B87" s="56" t="s">
        <v>157</v>
      </c>
      <c r="C87" s="57" t="s">
        <v>93</v>
      </c>
      <c r="D87" s="58" t="s">
        <v>158</v>
      </c>
      <c r="E87" s="59">
        <f>F87</f>
        <v>1499035</v>
      </c>
      <c r="F87" s="60">
        <v>1499035</v>
      </c>
      <c r="G87" s="60">
        <v>1228700</v>
      </c>
      <c r="H87" s="60">
        <v>0</v>
      </c>
      <c r="I87" s="60">
        <v>0</v>
      </c>
      <c r="J87" s="51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1">
        <f t="shared" si="18"/>
        <v>1499035</v>
      </c>
    </row>
    <row r="88" spans="1:17" ht="78.75">
      <c r="A88" s="55" t="s">
        <v>159</v>
      </c>
      <c r="B88" s="56" t="s">
        <v>160</v>
      </c>
      <c r="C88" s="57" t="s">
        <v>93</v>
      </c>
      <c r="D88" s="58" t="s">
        <v>161</v>
      </c>
      <c r="E88" s="59">
        <f>F88</f>
        <v>132089</v>
      </c>
      <c r="F88" s="60">
        <v>132089</v>
      </c>
      <c r="G88" s="60">
        <v>108270</v>
      </c>
      <c r="H88" s="60">
        <v>0</v>
      </c>
      <c r="I88" s="60">
        <v>0</v>
      </c>
      <c r="J88" s="51">
        <f>K88</f>
        <v>67026</v>
      </c>
      <c r="K88" s="60">
        <v>67026</v>
      </c>
      <c r="L88" s="60">
        <v>0</v>
      </c>
      <c r="M88" s="60">
        <v>0</v>
      </c>
      <c r="N88" s="60">
        <v>0</v>
      </c>
      <c r="O88" s="60">
        <v>67026</v>
      </c>
      <c r="P88" s="61">
        <f t="shared" si="18"/>
        <v>199115</v>
      </c>
    </row>
    <row r="89" spans="1:17" s="6" customFormat="1" ht="31.5">
      <c r="A89" s="47" t="s">
        <v>215</v>
      </c>
      <c r="B89" s="53" t="s">
        <v>190</v>
      </c>
      <c r="C89" s="54"/>
      <c r="D89" s="50" t="s">
        <v>191</v>
      </c>
      <c r="E89" s="51">
        <f>SUM(E90:E91)</f>
        <v>415000</v>
      </c>
      <c r="F89" s="51">
        <f t="shared" ref="F89:P89" si="19">SUM(F90:F91)</f>
        <v>415000</v>
      </c>
      <c r="G89" s="51">
        <f t="shared" si="19"/>
        <v>0</v>
      </c>
      <c r="H89" s="51">
        <f t="shared" si="19"/>
        <v>0</v>
      </c>
      <c r="I89" s="51">
        <f t="shared" si="19"/>
        <v>0</v>
      </c>
      <c r="J89" s="51">
        <f t="shared" si="19"/>
        <v>0</v>
      </c>
      <c r="K89" s="51">
        <f t="shared" si="19"/>
        <v>0</v>
      </c>
      <c r="L89" s="51">
        <f t="shared" si="19"/>
        <v>0</v>
      </c>
      <c r="M89" s="51">
        <f t="shared" si="19"/>
        <v>0</v>
      </c>
      <c r="N89" s="51">
        <f t="shared" si="19"/>
        <v>0</v>
      </c>
      <c r="O89" s="51">
        <f t="shared" si="19"/>
        <v>0</v>
      </c>
      <c r="P89" s="52">
        <f t="shared" si="19"/>
        <v>415000</v>
      </c>
      <c r="Q89" s="26">
        <f>J89+E89</f>
        <v>415000</v>
      </c>
    </row>
    <row r="90" spans="1:17" ht="31.5">
      <c r="A90" s="55" t="s">
        <v>96</v>
      </c>
      <c r="B90" s="56" t="s">
        <v>98</v>
      </c>
      <c r="C90" s="57" t="s">
        <v>97</v>
      </c>
      <c r="D90" s="58" t="s">
        <v>99</v>
      </c>
      <c r="E90" s="59">
        <f>F90+I90</f>
        <v>100000</v>
      </c>
      <c r="F90" s="60">
        <v>100000</v>
      </c>
      <c r="G90" s="60">
        <v>0</v>
      </c>
      <c r="H90" s="60">
        <v>0</v>
      </c>
      <c r="I90" s="60">
        <v>0</v>
      </c>
      <c r="J90" s="51">
        <f>L90+O90</f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1">
        <f>E90+J90</f>
        <v>100000</v>
      </c>
    </row>
    <row r="91" spans="1:17" ht="94.5">
      <c r="A91" s="55" t="s">
        <v>100</v>
      </c>
      <c r="B91" s="56" t="s">
        <v>101</v>
      </c>
      <c r="C91" s="57" t="s">
        <v>97</v>
      </c>
      <c r="D91" s="58" t="s">
        <v>102</v>
      </c>
      <c r="E91" s="59">
        <f>F91+I91</f>
        <v>315000</v>
      </c>
      <c r="F91" s="60">
        <v>315000</v>
      </c>
      <c r="G91" s="60">
        <v>0</v>
      </c>
      <c r="H91" s="60">
        <v>0</v>
      </c>
      <c r="I91" s="60">
        <v>0</v>
      </c>
      <c r="J91" s="51">
        <f>L91+O91</f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1">
        <f>E91+J91</f>
        <v>315000</v>
      </c>
    </row>
    <row r="92" spans="1:17" s="6" customFormat="1" ht="15.75">
      <c r="A92" s="47" t="s">
        <v>214</v>
      </c>
      <c r="B92" s="53">
        <v>4000</v>
      </c>
      <c r="C92" s="54"/>
      <c r="D92" s="50" t="s">
        <v>192</v>
      </c>
      <c r="E92" s="51">
        <f>SUM(E93:E94)</f>
        <v>4348599</v>
      </c>
      <c r="F92" s="51">
        <f t="shared" ref="F92:P92" si="20">SUM(F93:F94)</f>
        <v>4348599</v>
      </c>
      <c r="G92" s="51">
        <f t="shared" si="20"/>
        <v>2359180</v>
      </c>
      <c r="H92" s="51">
        <f t="shared" si="20"/>
        <v>381504</v>
      </c>
      <c r="I92" s="51">
        <f t="shared" si="20"/>
        <v>0</v>
      </c>
      <c r="J92" s="51">
        <f t="shared" si="20"/>
        <v>177375</v>
      </c>
      <c r="K92" s="51">
        <f t="shared" si="20"/>
        <v>177375</v>
      </c>
      <c r="L92" s="51">
        <f t="shared" si="20"/>
        <v>0</v>
      </c>
      <c r="M92" s="51">
        <f t="shared" si="20"/>
        <v>0</v>
      </c>
      <c r="N92" s="51">
        <f t="shared" si="20"/>
        <v>0</v>
      </c>
      <c r="O92" s="51">
        <f t="shared" si="20"/>
        <v>177375</v>
      </c>
      <c r="P92" s="52">
        <f t="shared" si="20"/>
        <v>4525974</v>
      </c>
      <c r="Q92" s="26">
        <f>J92+E92</f>
        <v>4525974</v>
      </c>
    </row>
    <row r="93" spans="1:17" ht="47.25">
      <c r="A93" s="55" t="s">
        <v>103</v>
      </c>
      <c r="B93" s="56" t="s">
        <v>105</v>
      </c>
      <c r="C93" s="57" t="s">
        <v>104</v>
      </c>
      <c r="D93" s="58" t="s">
        <v>106</v>
      </c>
      <c r="E93" s="59">
        <f>F93+I93</f>
        <v>4321959</v>
      </c>
      <c r="F93" s="60">
        <v>4321959</v>
      </c>
      <c r="G93" s="60">
        <v>2359180</v>
      </c>
      <c r="H93" s="60">
        <v>381504</v>
      </c>
      <c r="I93" s="60">
        <v>0</v>
      </c>
      <c r="J93" s="51">
        <f>L93+O93</f>
        <v>177375</v>
      </c>
      <c r="K93" s="60">
        <v>177375</v>
      </c>
      <c r="L93" s="60">
        <v>0</v>
      </c>
      <c r="M93" s="60">
        <v>0</v>
      </c>
      <c r="N93" s="60">
        <v>0</v>
      </c>
      <c r="O93" s="60">
        <v>177375</v>
      </c>
      <c r="P93" s="61">
        <f>E93+J93</f>
        <v>4499334</v>
      </c>
    </row>
    <row r="94" spans="1:17" ht="31.5">
      <c r="A94" s="55" t="s">
        <v>107</v>
      </c>
      <c r="B94" s="56" t="s">
        <v>44</v>
      </c>
      <c r="C94" s="57" t="s">
        <v>43</v>
      </c>
      <c r="D94" s="58" t="s">
        <v>45</v>
      </c>
      <c r="E94" s="59">
        <f>F94+I94</f>
        <v>26640</v>
      </c>
      <c r="F94" s="60">
        <v>26640</v>
      </c>
      <c r="G94" s="60">
        <v>0</v>
      </c>
      <c r="H94" s="60">
        <v>0</v>
      </c>
      <c r="I94" s="60">
        <v>0</v>
      </c>
      <c r="J94" s="51">
        <f>L94+O94</f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1">
        <f>E94+J94</f>
        <v>26640</v>
      </c>
    </row>
    <row r="95" spans="1:17" ht="21.6" customHeight="1">
      <c r="A95" s="47" t="s">
        <v>230</v>
      </c>
      <c r="B95" s="53">
        <v>7000</v>
      </c>
      <c r="C95" s="54"/>
      <c r="D95" s="50" t="s">
        <v>200</v>
      </c>
      <c r="E95" s="51">
        <f>E96</f>
        <v>0</v>
      </c>
      <c r="F95" s="51">
        <f t="shared" ref="F95:P95" si="21">F96</f>
        <v>0</v>
      </c>
      <c r="G95" s="51">
        <f t="shared" si="21"/>
        <v>0</v>
      </c>
      <c r="H95" s="51">
        <f t="shared" si="21"/>
        <v>0</v>
      </c>
      <c r="I95" s="51">
        <f t="shared" si="21"/>
        <v>0</v>
      </c>
      <c r="J95" s="51">
        <f t="shared" si="21"/>
        <v>2381188</v>
      </c>
      <c r="K95" s="51">
        <f t="shared" si="21"/>
        <v>2381188</v>
      </c>
      <c r="L95" s="51">
        <f t="shared" si="21"/>
        <v>0</v>
      </c>
      <c r="M95" s="51">
        <f t="shared" si="21"/>
        <v>0</v>
      </c>
      <c r="N95" s="51">
        <f t="shared" si="21"/>
        <v>0</v>
      </c>
      <c r="O95" s="51">
        <f t="shared" si="21"/>
        <v>2381188</v>
      </c>
      <c r="P95" s="52">
        <f t="shared" si="21"/>
        <v>2381188</v>
      </c>
      <c r="Q95" s="26">
        <f>J95+E95</f>
        <v>2381188</v>
      </c>
    </row>
    <row r="96" spans="1:17" ht="26.45" customHeight="1">
      <c r="A96" s="72" t="s">
        <v>234</v>
      </c>
      <c r="B96" s="56">
        <v>7321</v>
      </c>
      <c r="C96" s="57" t="s">
        <v>57</v>
      </c>
      <c r="D96" s="58" t="s">
        <v>231</v>
      </c>
      <c r="E96" s="59"/>
      <c r="F96" s="60"/>
      <c r="G96" s="60"/>
      <c r="H96" s="60"/>
      <c r="I96" s="60"/>
      <c r="J96" s="51">
        <f>L96+O96</f>
        <v>2381188</v>
      </c>
      <c r="K96" s="60">
        <f>O96</f>
        <v>2381188</v>
      </c>
      <c r="L96" s="60"/>
      <c r="M96" s="60"/>
      <c r="N96" s="60"/>
      <c r="O96" s="60">
        <v>2381188</v>
      </c>
      <c r="P96" s="61">
        <f>E96+J96</f>
        <v>2381188</v>
      </c>
    </row>
    <row r="97" spans="1:16" ht="31.5">
      <c r="A97" s="47" t="s">
        <v>162</v>
      </c>
      <c r="B97" s="48"/>
      <c r="C97" s="49"/>
      <c r="D97" s="50" t="s">
        <v>168</v>
      </c>
      <c r="E97" s="51">
        <f>E98</f>
        <v>35647308</v>
      </c>
      <c r="F97" s="51">
        <f t="shared" ref="F97:P97" si="22">F98</f>
        <v>32479410</v>
      </c>
      <c r="G97" s="51">
        <f t="shared" si="22"/>
        <v>1242240</v>
      </c>
      <c r="H97" s="51">
        <f t="shared" si="22"/>
        <v>0</v>
      </c>
      <c r="I97" s="51">
        <f t="shared" si="22"/>
        <v>3167898</v>
      </c>
      <c r="J97" s="51">
        <f t="shared" si="22"/>
        <v>30000</v>
      </c>
      <c r="K97" s="51">
        <f t="shared" si="22"/>
        <v>30000</v>
      </c>
      <c r="L97" s="51">
        <f t="shared" si="22"/>
        <v>0</v>
      </c>
      <c r="M97" s="51">
        <f t="shared" si="22"/>
        <v>0</v>
      </c>
      <c r="N97" s="51">
        <f t="shared" si="22"/>
        <v>0</v>
      </c>
      <c r="O97" s="51">
        <f t="shared" si="22"/>
        <v>30000</v>
      </c>
      <c r="P97" s="52">
        <f t="shared" si="22"/>
        <v>35677308</v>
      </c>
    </row>
    <row r="98" spans="1:16" ht="31.5">
      <c r="A98" s="47" t="s">
        <v>163</v>
      </c>
      <c r="B98" s="48"/>
      <c r="C98" s="49"/>
      <c r="D98" s="50" t="s">
        <v>168</v>
      </c>
      <c r="E98" s="51">
        <f>E99+E101</f>
        <v>35647308</v>
      </c>
      <c r="F98" s="51">
        <f t="shared" ref="F98:P98" si="23">F99+F101</f>
        <v>32479410</v>
      </c>
      <c r="G98" s="51">
        <f t="shared" si="23"/>
        <v>1242240</v>
      </c>
      <c r="H98" s="51">
        <f t="shared" si="23"/>
        <v>0</v>
      </c>
      <c r="I98" s="51">
        <f t="shared" si="23"/>
        <v>3167898</v>
      </c>
      <c r="J98" s="51">
        <f t="shared" si="23"/>
        <v>30000</v>
      </c>
      <c r="K98" s="51">
        <f t="shared" si="23"/>
        <v>30000</v>
      </c>
      <c r="L98" s="51">
        <f t="shared" si="23"/>
        <v>0</v>
      </c>
      <c r="M98" s="51">
        <f t="shared" si="23"/>
        <v>0</v>
      </c>
      <c r="N98" s="51">
        <f t="shared" si="23"/>
        <v>0</v>
      </c>
      <c r="O98" s="51">
        <f t="shared" si="23"/>
        <v>30000</v>
      </c>
      <c r="P98" s="52">
        <f t="shared" si="23"/>
        <v>35677308</v>
      </c>
    </row>
    <row r="99" spans="1:16" s="6" customFormat="1" ht="15.75">
      <c r="A99" s="47" t="s">
        <v>212</v>
      </c>
      <c r="B99" s="53" t="s">
        <v>186</v>
      </c>
      <c r="C99" s="54"/>
      <c r="D99" s="50" t="s">
        <v>187</v>
      </c>
      <c r="E99" s="51">
        <f t="shared" ref="E99:P99" si="24">E100</f>
        <v>1571240</v>
      </c>
      <c r="F99" s="51">
        <f t="shared" si="24"/>
        <v>1571240</v>
      </c>
      <c r="G99" s="51">
        <f t="shared" si="24"/>
        <v>1242240</v>
      </c>
      <c r="H99" s="51">
        <f t="shared" si="24"/>
        <v>0</v>
      </c>
      <c r="I99" s="51">
        <f t="shared" si="24"/>
        <v>0</v>
      </c>
      <c r="J99" s="51">
        <f t="shared" si="24"/>
        <v>30000</v>
      </c>
      <c r="K99" s="51">
        <f t="shared" si="24"/>
        <v>30000</v>
      </c>
      <c r="L99" s="51">
        <f t="shared" si="24"/>
        <v>0</v>
      </c>
      <c r="M99" s="51">
        <f t="shared" si="24"/>
        <v>0</v>
      </c>
      <c r="N99" s="51">
        <f t="shared" si="24"/>
        <v>0</v>
      </c>
      <c r="O99" s="51">
        <f t="shared" si="24"/>
        <v>30000</v>
      </c>
      <c r="P99" s="52">
        <f t="shared" si="24"/>
        <v>1601240</v>
      </c>
    </row>
    <row r="100" spans="1:16" ht="47.25">
      <c r="A100" s="55">
        <v>3710160</v>
      </c>
      <c r="B100" s="56" t="s">
        <v>25</v>
      </c>
      <c r="C100" s="57" t="s">
        <v>21</v>
      </c>
      <c r="D100" s="58" t="s">
        <v>143</v>
      </c>
      <c r="E100" s="59">
        <f>F100+I100</f>
        <v>1571240</v>
      </c>
      <c r="F100" s="60">
        <f>1549240+22000</f>
        <v>1571240</v>
      </c>
      <c r="G100" s="60">
        <v>1242240</v>
      </c>
      <c r="H100" s="60">
        <v>0</v>
      </c>
      <c r="I100" s="60">
        <v>0</v>
      </c>
      <c r="J100" s="51">
        <f t="shared" ref="J100:J105" si="25">L100+O100</f>
        <v>30000</v>
      </c>
      <c r="K100" s="60">
        <v>30000</v>
      </c>
      <c r="L100" s="60">
        <v>0</v>
      </c>
      <c r="M100" s="60">
        <v>0</v>
      </c>
      <c r="N100" s="60">
        <v>0</v>
      </c>
      <c r="O100" s="60">
        <v>30000</v>
      </c>
      <c r="P100" s="61">
        <f>E100+J100</f>
        <v>1601240</v>
      </c>
    </row>
    <row r="101" spans="1:16" s="6" customFormat="1" ht="15.75">
      <c r="A101" s="75" t="s">
        <v>213</v>
      </c>
      <c r="B101" s="53">
        <v>9000</v>
      </c>
      <c r="C101" s="54"/>
      <c r="D101" s="50" t="s">
        <v>204</v>
      </c>
      <c r="E101" s="51">
        <f t="shared" ref="E101:P101" si="26">E102+E103+E106</f>
        <v>34076068</v>
      </c>
      <c r="F101" s="51">
        <f t="shared" si="26"/>
        <v>30908170</v>
      </c>
      <c r="G101" s="51">
        <f t="shared" si="26"/>
        <v>0</v>
      </c>
      <c r="H101" s="51">
        <f t="shared" si="26"/>
        <v>0</v>
      </c>
      <c r="I101" s="51">
        <f t="shared" si="26"/>
        <v>3167898</v>
      </c>
      <c r="J101" s="51">
        <f t="shared" si="26"/>
        <v>0</v>
      </c>
      <c r="K101" s="51">
        <f t="shared" si="26"/>
        <v>0</v>
      </c>
      <c r="L101" s="51">
        <f t="shared" si="26"/>
        <v>0</v>
      </c>
      <c r="M101" s="51">
        <f t="shared" si="26"/>
        <v>0</v>
      </c>
      <c r="N101" s="51">
        <f t="shared" si="26"/>
        <v>0</v>
      </c>
      <c r="O101" s="51">
        <f t="shared" si="26"/>
        <v>0</v>
      </c>
      <c r="P101" s="52">
        <f t="shared" si="26"/>
        <v>34076068</v>
      </c>
    </row>
    <row r="102" spans="1:16" ht="15.75">
      <c r="A102" s="55" t="s">
        <v>164</v>
      </c>
      <c r="B102" s="56" t="s">
        <v>77</v>
      </c>
      <c r="C102" s="57" t="s">
        <v>76</v>
      </c>
      <c r="D102" s="58" t="s">
        <v>78</v>
      </c>
      <c r="E102" s="59">
        <f>F102+I102</f>
        <v>30150600</v>
      </c>
      <c r="F102" s="60">
        <v>30150600</v>
      </c>
      <c r="G102" s="60">
        <v>0</v>
      </c>
      <c r="H102" s="60">
        <v>0</v>
      </c>
      <c r="I102" s="60">
        <v>0</v>
      </c>
      <c r="J102" s="51">
        <f t="shared" si="25"/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1">
        <f>E102+J102</f>
        <v>30150600</v>
      </c>
    </row>
    <row r="103" spans="1:16" ht="78.75">
      <c r="A103" s="72" t="s">
        <v>165</v>
      </c>
      <c r="B103" s="73" t="s">
        <v>114</v>
      </c>
      <c r="C103" s="73" t="s">
        <v>76</v>
      </c>
      <c r="D103" s="58" t="s">
        <v>115</v>
      </c>
      <c r="E103" s="59">
        <f>F103+I103</f>
        <v>55800</v>
      </c>
      <c r="F103" s="60">
        <v>55800</v>
      </c>
      <c r="G103" s="60">
        <v>0</v>
      </c>
      <c r="H103" s="60">
        <v>0</v>
      </c>
      <c r="I103" s="60">
        <v>0</v>
      </c>
      <c r="J103" s="51">
        <f t="shared" si="25"/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1">
        <f>E103+J103</f>
        <v>55800</v>
      </c>
    </row>
    <row r="104" spans="1:16" ht="15.75">
      <c r="A104" s="72"/>
      <c r="B104" s="73"/>
      <c r="C104" s="73"/>
      <c r="D104" s="58" t="s">
        <v>130</v>
      </c>
      <c r="E104" s="59"/>
      <c r="F104" s="60"/>
      <c r="G104" s="60"/>
      <c r="H104" s="60"/>
      <c r="I104" s="60"/>
      <c r="J104" s="51"/>
      <c r="K104" s="60"/>
      <c r="L104" s="60"/>
      <c r="M104" s="60"/>
      <c r="N104" s="60"/>
      <c r="O104" s="60"/>
      <c r="P104" s="61"/>
    </row>
    <row r="105" spans="1:16" s="37" customFormat="1" ht="94.5">
      <c r="A105" s="89"/>
      <c r="B105" s="90"/>
      <c r="C105" s="90"/>
      <c r="D105" s="66" t="s">
        <v>129</v>
      </c>
      <c r="E105" s="67">
        <f>F105</f>
        <v>55800</v>
      </c>
      <c r="F105" s="67">
        <v>55800</v>
      </c>
      <c r="G105" s="67">
        <v>0</v>
      </c>
      <c r="H105" s="67">
        <v>0</v>
      </c>
      <c r="I105" s="67">
        <v>0</v>
      </c>
      <c r="J105" s="67">
        <f t="shared" si="25"/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8">
        <f>E105+J105</f>
        <v>55800</v>
      </c>
    </row>
    <row r="106" spans="1:16" ht="24.6" customHeight="1">
      <c r="A106" s="55" t="s">
        <v>166</v>
      </c>
      <c r="B106" s="56" t="s">
        <v>80</v>
      </c>
      <c r="C106" s="57" t="s">
        <v>76</v>
      </c>
      <c r="D106" s="58" t="s">
        <v>81</v>
      </c>
      <c r="E106" s="59">
        <f>SUM(E107:E109)</f>
        <v>3869668</v>
      </c>
      <c r="F106" s="59">
        <f t="shared" ref="F106:P106" si="27">SUM(F107:F109)</f>
        <v>701770</v>
      </c>
      <c r="G106" s="59">
        <f t="shared" si="27"/>
        <v>0</v>
      </c>
      <c r="H106" s="59">
        <f t="shared" si="27"/>
        <v>0</v>
      </c>
      <c r="I106" s="59">
        <f t="shared" si="27"/>
        <v>3167898</v>
      </c>
      <c r="J106" s="59">
        <f t="shared" si="27"/>
        <v>0</v>
      </c>
      <c r="K106" s="59">
        <f t="shared" si="27"/>
        <v>0</v>
      </c>
      <c r="L106" s="59">
        <f t="shared" si="27"/>
        <v>0</v>
      </c>
      <c r="M106" s="59">
        <f t="shared" si="27"/>
        <v>0</v>
      </c>
      <c r="N106" s="59">
        <f t="shared" si="27"/>
        <v>0</v>
      </c>
      <c r="O106" s="59">
        <f t="shared" si="27"/>
        <v>0</v>
      </c>
      <c r="P106" s="61">
        <f t="shared" si="27"/>
        <v>3869668</v>
      </c>
    </row>
    <row r="107" spans="1:16" s="23" customFormat="1" ht="12.6" hidden="1" customHeight="1">
      <c r="A107" s="91"/>
      <c r="B107" s="92"/>
      <c r="C107" s="93"/>
      <c r="D107" s="94" t="s">
        <v>209</v>
      </c>
      <c r="E107" s="95">
        <f>F107+I107</f>
        <v>110774</v>
      </c>
      <c r="F107" s="95">
        <v>110774</v>
      </c>
      <c r="G107" s="95"/>
      <c r="H107" s="95"/>
      <c r="I107" s="95"/>
      <c r="J107" s="96"/>
      <c r="K107" s="95"/>
      <c r="L107" s="95"/>
      <c r="M107" s="95"/>
      <c r="N107" s="95"/>
      <c r="O107" s="95"/>
      <c r="P107" s="97">
        <f>E107+J107</f>
        <v>110774</v>
      </c>
    </row>
    <row r="108" spans="1:16" s="23" customFormat="1" ht="12.6" hidden="1" customHeight="1">
      <c r="A108" s="91"/>
      <c r="B108" s="92"/>
      <c r="C108" s="93"/>
      <c r="D108" s="94" t="s">
        <v>210</v>
      </c>
      <c r="E108" s="95">
        <f>F108+I108</f>
        <v>590996</v>
      </c>
      <c r="F108" s="95">
        <f>500000+90996</f>
        <v>590996</v>
      </c>
      <c r="G108" s="95"/>
      <c r="H108" s="95"/>
      <c r="I108" s="95"/>
      <c r="J108" s="96"/>
      <c r="K108" s="95"/>
      <c r="L108" s="95"/>
      <c r="M108" s="95"/>
      <c r="N108" s="95"/>
      <c r="O108" s="95"/>
      <c r="P108" s="97">
        <f>E108+J108</f>
        <v>590996</v>
      </c>
    </row>
    <row r="109" spans="1:16" s="23" customFormat="1" ht="13.15" hidden="1" customHeight="1">
      <c r="A109" s="91"/>
      <c r="B109" s="92"/>
      <c r="C109" s="93"/>
      <c r="D109" s="94" t="s">
        <v>211</v>
      </c>
      <c r="E109" s="95">
        <f>F109+I109</f>
        <v>3167898</v>
      </c>
      <c r="F109" s="95"/>
      <c r="G109" s="95"/>
      <c r="H109" s="95"/>
      <c r="I109" s="95">
        <v>3167898</v>
      </c>
      <c r="J109" s="96"/>
      <c r="K109" s="95"/>
      <c r="L109" s="95"/>
      <c r="M109" s="95"/>
      <c r="N109" s="95"/>
      <c r="O109" s="95"/>
      <c r="P109" s="97">
        <f>E109+J109</f>
        <v>3167898</v>
      </c>
    </row>
    <row r="110" spans="1:16" s="23" customFormat="1" ht="9.6" hidden="1" customHeight="1">
      <c r="A110" s="91"/>
      <c r="B110" s="92"/>
      <c r="C110" s="93"/>
      <c r="D110" s="94"/>
      <c r="E110" s="96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7">
        <f>E110+J110</f>
        <v>0</v>
      </c>
    </row>
    <row r="111" spans="1:16" s="110" customFormat="1" ht="37.15" customHeight="1">
      <c r="A111" s="106" t="s">
        <v>108</v>
      </c>
      <c r="B111" s="107" t="s">
        <v>108</v>
      </c>
      <c r="C111" s="108" t="s">
        <v>108</v>
      </c>
      <c r="D111" s="109" t="s">
        <v>109</v>
      </c>
      <c r="E111" s="102">
        <f>F111+I111</f>
        <v>154412396</v>
      </c>
      <c r="F111" s="102">
        <f t="shared" ref="F111:P111" si="28">F14+F74+F97</f>
        <v>150265166</v>
      </c>
      <c r="G111" s="102">
        <f t="shared" si="28"/>
        <v>67765530</v>
      </c>
      <c r="H111" s="102">
        <f t="shared" si="28"/>
        <v>6032025</v>
      </c>
      <c r="I111" s="102">
        <f t="shared" si="28"/>
        <v>4147230</v>
      </c>
      <c r="J111" s="102">
        <f t="shared" si="28"/>
        <v>26142577</v>
      </c>
      <c r="K111" s="102">
        <f t="shared" si="28"/>
        <v>9726206</v>
      </c>
      <c r="L111" s="102">
        <f t="shared" si="28"/>
        <v>539976</v>
      </c>
      <c r="M111" s="102">
        <f t="shared" si="28"/>
        <v>0</v>
      </c>
      <c r="N111" s="102">
        <f t="shared" si="28"/>
        <v>0</v>
      </c>
      <c r="O111" s="102">
        <f t="shared" si="28"/>
        <v>25602601</v>
      </c>
      <c r="P111" s="103">
        <f t="shared" si="28"/>
        <v>180554973</v>
      </c>
    </row>
    <row r="112" spans="1:16" ht="47.25">
      <c r="A112" s="98"/>
      <c r="B112" s="99"/>
      <c r="C112" s="100"/>
      <c r="D112" s="101" t="s">
        <v>124</v>
      </c>
      <c r="E112" s="51">
        <f>F112</f>
        <v>27314324</v>
      </c>
      <c r="F112" s="51">
        <f>SUM(F113:F115)+F120</f>
        <v>27314324</v>
      </c>
      <c r="G112" s="51">
        <f t="shared" ref="G112:O112" si="29">SUM(G113:G115)+G120</f>
        <v>22342708</v>
      </c>
      <c r="H112" s="51">
        <f t="shared" si="29"/>
        <v>0</v>
      </c>
      <c r="I112" s="51">
        <f t="shared" si="29"/>
        <v>0</v>
      </c>
      <c r="J112" s="51">
        <f t="shared" si="29"/>
        <v>67026</v>
      </c>
      <c r="K112" s="51">
        <f t="shared" si="29"/>
        <v>67026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67026</v>
      </c>
      <c r="P112" s="52">
        <f>J112+E112</f>
        <v>27381350</v>
      </c>
    </row>
    <row r="113" spans="1:16" ht="43.9" customHeight="1">
      <c r="A113" s="98"/>
      <c r="B113" s="99"/>
      <c r="C113" s="100"/>
      <c r="D113" s="104" t="s">
        <v>127</v>
      </c>
      <c r="E113" s="38">
        <f t="shared" ref="E113:E120" si="30">F113</f>
        <v>25627400</v>
      </c>
      <c r="F113" s="38">
        <f>F81</f>
        <v>25627400</v>
      </c>
      <c r="G113" s="38">
        <f>G81</f>
        <v>21005738</v>
      </c>
      <c r="H113" s="38">
        <f t="shared" ref="H113:O113" si="31">H81</f>
        <v>0</v>
      </c>
      <c r="I113" s="38">
        <f t="shared" si="31"/>
        <v>0</v>
      </c>
      <c r="J113" s="38">
        <f t="shared" si="31"/>
        <v>0</v>
      </c>
      <c r="K113" s="38">
        <f t="shared" si="31"/>
        <v>0</v>
      </c>
      <c r="L113" s="38">
        <f t="shared" si="31"/>
        <v>0</v>
      </c>
      <c r="M113" s="38">
        <f t="shared" si="31"/>
        <v>0</v>
      </c>
      <c r="N113" s="38">
        <f t="shared" si="31"/>
        <v>0</v>
      </c>
      <c r="O113" s="38">
        <f t="shared" si="31"/>
        <v>0</v>
      </c>
      <c r="P113" s="39">
        <f t="shared" ref="P113:P118" si="32">E113+J113</f>
        <v>25627400</v>
      </c>
    </row>
    <row r="114" spans="1:16" ht="74.45" customHeight="1">
      <c r="A114" s="98"/>
      <c r="B114" s="99"/>
      <c r="C114" s="100"/>
      <c r="D114" s="104" t="s">
        <v>125</v>
      </c>
      <c r="E114" s="38">
        <f t="shared" si="30"/>
        <v>132089</v>
      </c>
      <c r="F114" s="38">
        <f>F88</f>
        <v>132089</v>
      </c>
      <c r="G114" s="38">
        <f t="shared" ref="G114:O114" si="33">G88</f>
        <v>108270</v>
      </c>
      <c r="H114" s="38">
        <f t="shared" si="33"/>
        <v>0</v>
      </c>
      <c r="I114" s="38">
        <f t="shared" si="33"/>
        <v>0</v>
      </c>
      <c r="J114" s="38">
        <f t="shared" si="33"/>
        <v>67026</v>
      </c>
      <c r="K114" s="38">
        <f>K88</f>
        <v>67026</v>
      </c>
      <c r="L114" s="38">
        <f t="shared" si="33"/>
        <v>0</v>
      </c>
      <c r="M114" s="38">
        <f t="shared" si="33"/>
        <v>0</v>
      </c>
      <c r="N114" s="38">
        <f t="shared" si="33"/>
        <v>0</v>
      </c>
      <c r="O114" s="38">
        <f t="shared" si="33"/>
        <v>67026</v>
      </c>
      <c r="P114" s="39">
        <f t="shared" si="32"/>
        <v>199115</v>
      </c>
    </row>
    <row r="115" spans="1:16" ht="61.15" customHeight="1">
      <c r="A115" s="98"/>
      <c r="B115" s="99"/>
      <c r="C115" s="100"/>
      <c r="D115" s="104" t="s">
        <v>126</v>
      </c>
      <c r="E115" s="38">
        <f t="shared" si="30"/>
        <v>1499035</v>
      </c>
      <c r="F115" s="38">
        <f>F87</f>
        <v>1499035</v>
      </c>
      <c r="G115" s="38">
        <f>G87</f>
        <v>1228700</v>
      </c>
      <c r="H115" s="105"/>
      <c r="I115" s="105"/>
      <c r="J115" s="38"/>
      <c r="K115" s="105"/>
      <c r="L115" s="105"/>
      <c r="M115" s="105"/>
      <c r="N115" s="105"/>
      <c r="O115" s="105"/>
      <c r="P115" s="39">
        <f t="shared" si="32"/>
        <v>1499035</v>
      </c>
    </row>
    <row r="116" spans="1:16" ht="41.45" customHeight="1">
      <c r="A116" s="98"/>
      <c r="B116" s="99"/>
      <c r="C116" s="100"/>
      <c r="D116" s="104" t="s">
        <v>135</v>
      </c>
      <c r="E116" s="38">
        <f t="shared" si="30"/>
        <v>230100</v>
      </c>
      <c r="F116" s="38">
        <f>F25+F28+F31+F34+F40</f>
        <v>230100</v>
      </c>
      <c r="G116" s="38"/>
      <c r="H116" s="105"/>
      <c r="I116" s="105"/>
      <c r="J116" s="38"/>
      <c r="K116" s="105"/>
      <c r="L116" s="105"/>
      <c r="M116" s="105"/>
      <c r="N116" s="105"/>
      <c r="O116" s="105"/>
      <c r="P116" s="39">
        <f t="shared" si="32"/>
        <v>230100</v>
      </c>
    </row>
    <row r="117" spans="1:16" ht="30.75" customHeight="1">
      <c r="A117" s="98"/>
      <c r="B117" s="99"/>
      <c r="C117" s="100"/>
      <c r="D117" s="104" t="s">
        <v>140</v>
      </c>
      <c r="E117" s="38">
        <f t="shared" si="30"/>
        <v>115924</v>
      </c>
      <c r="F117" s="38">
        <f>F37</f>
        <v>115924</v>
      </c>
      <c r="G117" s="38"/>
      <c r="H117" s="105"/>
      <c r="I117" s="105"/>
      <c r="J117" s="38"/>
      <c r="K117" s="105"/>
      <c r="L117" s="105"/>
      <c r="M117" s="105"/>
      <c r="N117" s="105"/>
      <c r="O117" s="105"/>
      <c r="P117" s="39">
        <f t="shared" si="32"/>
        <v>115924</v>
      </c>
    </row>
    <row r="118" spans="1:16" ht="45">
      <c r="A118" s="98"/>
      <c r="B118" s="99"/>
      <c r="C118" s="100"/>
      <c r="D118" s="104" t="s">
        <v>141</v>
      </c>
      <c r="E118" s="38">
        <f t="shared" si="30"/>
        <v>495130</v>
      </c>
      <c r="F118" s="38">
        <f>F49+F52</f>
        <v>495130</v>
      </c>
      <c r="G118" s="38">
        <v>0</v>
      </c>
      <c r="H118" s="105">
        <v>0</v>
      </c>
      <c r="I118" s="105">
        <v>0</v>
      </c>
      <c r="J118" s="38">
        <f>J119+J120+J121</f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39">
        <f t="shared" si="32"/>
        <v>495130</v>
      </c>
    </row>
    <row r="119" spans="1:16" ht="39" customHeight="1">
      <c r="A119" s="98"/>
      <c r="B119" s="99"/>
      <c r="C119" s="100"/>
      <c r="D119" s="104" t="s">
        <v>142</v>
      </c>
      <c r="E119" s="38">
        <f t="shared" si="30"/>
        <v>1855224</v>
      </c>
      <c r="F119" s="38">
        <f>F44</f>
        <v>1855224</v>
      </c>
      <c r="G119" s="38">
        <f t="shared" ref="G119:P119" si="34">G44</f>
        <v>1321521</v>
      </c>
      <c r="H119" s="38">
        <f t="shared" si="34"/>
        <v>178323</v>
      </c>
      <c r="I119" s="38">
        <f t="shared" si="34"/>
        <v>0</v>
      </c>
      <c r="J119" s="38">
        <f t="shared" si="34"/>
        <v>0</v>
      </c>
      <c r="K119" s="38">
        <f t="shared" si="34"/>
        <v>0</v>
      </c>
      <c r="L119" s="38">
        <f t="shared" si="34"/>
        <v>0</v>
      </c>
      <c r="M119" s="38">
        <f t="shared" si="34"/>
        <v>0</v>
      </c>
      <c r="N119" s="38">
        <f t="shared" si="34"/>
        <v>0</v>
      </c>
      <c r="O119" s="38">
        <f t="shared" si="34"/>
        <v>0</v>
      </c>
      <c r="P119" s="39">
        <f t="shared" si="34"/>
        <v>1855224</v>
      </c>
    </row>
    <row r="120" spans="1:16" ht="75">
      <c r="A120" s="98"/>
      <c r="B120" s="99"/>
      <c r="C120" s="100"/>
      <c r="D120" s="104" t="s">
        <v>129</v>
      </c>
      <c r="E120" s="38">
        <f t="shared" si="30"/>
        <v>55800</v>
      </c>
      <c r="F120" s="38">
        <f>F105</f>
        <v>55800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9"/>
    </row>
    <row r="121" spans="1:16">
      <c r="A121" s="14"/>
      <c r="B121" s="7"/>
      <c r="C121" s="8"/>
      <c r="D121" s="9"/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</row>
    <row r="122" spans="1:16" ht="13.5" thickBot="1">
      <c r="A122" s="15"/>
      <c r="B122" s="16"/>
      <c r="C122" s="17"/>
      <c r="D122" s="18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</row>
    <row r="123" spans="1:16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>
      <c r="E125" s="33"/>
      <c r="F125" s="33"/>
      <c r="G125" s="33"/>
      <c r="H125" s="33"/>
      <c r="I125" s="34"/>
      <c r="J125" s="33"/>
      <c r="K125" s="33"/>
      <c r="L125" s="33"/>
      <c r="M125" s="33"/>
      <c r="N125" s="33"/>
      <c r="O125" s="33"/>
      <c r="P125" s="33"/>
    </row>
    <row r="126" spans="1:16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>
      <c r="B127" s="10" t="s">
        <v>110</v>
      </c>
      <c r="E127" s="33"/>
      <c r="F127" s="33"/>
      <c r="G127" s="33"/>
      <c r="H127" s="33"/>
      <c r="I127" s="34" t="s">
        <v>111</v>
      </c>
      <c r="J127" s="33"/>
      <c r="K127" s="33"/>
      <c r="L127" s="33"/>
      <c r="M127" s="33"/>
      <c r="N127" s="33"/>
      <c r="O127" s="33"/>
      <c r="P127" s="33"/>
    </row>
    <row r="128" spans="1:16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2:16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ht="36" customHeight="1">
      <c r="B131" s="12" t="s">
        <v>219</v>
      </c>
      <c r="C131" s="11"/>
      <c r="D131" s="11"/>
      <c r="E131" s="35">
        <f t="shared" ref="E131:P131" si="35">E17+E77+E100</f>
        <v>20683254</v>
      </c>
      <c r="F131" s="35">
        <f t="shared" si="35"/>
        <v>20683254</v>
      </c>
      <c r="G131" s="35">
        <f t="shared" si="35"/>
        <v>15556371</v>
      </c>
      <c r="H131" s="35">
        <f t="shared" si="35"/>
        <v>372232</v>
      </c>
      <c r="I131" s="35">
        <f t="shared" si="35"/>
        <v>0</v>
      </c>
      <c r="J131" s="35">
        <f t="shared" si="35"/>
        <v>79900</v>
      </c>
      <c r="K131" s="35">
        <f t="shared" si="35"/>
        <v>79900</v>
      </c>
      <c r="L131" s="35">
        <f t="shared" si="35"/>
        <v>0</v>
      </c>
      <c r="M131" s="35">
        <f t="shared" si="35"/>
        <v>0</v>
      </c>
      <c r="N131" s="35">
        <f t="shared" si="35"/>
        <v>0</v>
      </c>
      <c r="O131" s="35">
        <f t="shared" si="35"/>
        <v>79900</v>
      </c>
      <c r="P131" s="35">
        <f t="shared" si="35"/>
        <v>20763154</v>
      </c>
    </row>
    <row r="132" spans="2:16" ht="36" customHeight="1">
      <c r="B132" s="11" t="s">
        <v>170</v>
      </c>
      <c r="C132" s="11"/>
      <c r="D132" s="11"/>
      <c r="E132" s="35">
        <f>E79+E80+E81+E82+E83+E84+E85+E86+E87+E88</f>
        <v>66760752</v>
      </c>
      <c r="F132" s="35">
        <f t="shared" ref="F132:P132" si="36">F79+F80+F81+F82+F83+F84+F85+F86+F87+F88</f>
        <v>66760752</v>
      </c>
      <c r="G132" s="35">
        <f t="shared" si="36"/>
        <v>45354753</v>
      </c>
      <c r="H132" s="35">
        <f t="shared" si="36"/>
        <v>4022100</v>
      </c>
      <c r="I132" s="35">
        <f t="shared" si="36"/>
        <v>0</v>
      </c>
      <c r="J132" s="35">
        <f t="shared" si="36"/>
        <v>1474025</v>
      </c>
      <c r="K132" s="35">
        <f t="shared" si="36"/>
        <v>934049</v>
      </c>
      <c r="L132" s="35">
        <f t="shared" si="36"/>
        <v>539976</v>
      </c>
      <c r="M132" s="35">
        <f t="shared" si="36"/>
        <v>0</v>
      </c>
      <c r="N132" s="35">
        <f t="shared" si="36"/>
        <v>0</v>
      </c>
      <c r="O132" s="35">
        <f t="shared" si="36"/>
        <v>934049</v>
      </c>
      <c r="P132" s="35">
        <f t="shared" si="36"/>
        <v>68234777</v>
      </c>
    </row>
    <row r="133" spans="2:16" ht="36" customHeight="1">
      <c r="B133" s="12" t="s">
        <v>171</v>
      </c>
      <c r="C133" s="11"/>
      <c r="D133" s="11"/>
      <c r="E133" s="35">
        <f t="shared" ref="E133:P133" si="37">E20+E21</f>
        <v>5706255</v>
      </c>
      <c r="F133" s="35">
        <f t="shared" si="37"/>
        <v>5706255</v>
      </c>
      <c r="G133" s="35">
        <f t="shared" si="37"/>
        <v>0</v>
      </c>
      <c r="H133" s="35">
        <f t="shared" si="37"/>
        <v>0</v>
      </c>
      <c r="I133" s="35">
        <f t="shared" si="37"/>
        <v>0</v>
      </c>
      <c r="J133" s="35">
        <f t="shared" si="37"/>
        <v>38000</v>
      </c>
      <c r="K133" s="35">
        <f t="shared" si="37"/>
        <v>38000</v>
      </c>
      <c r="L133" s="35">
        <f t="shared" si="37"/>
        <v>0</v>
      </c>
      <c r="M133" s="35">
        <f t="shared" si="37"/>
        <v>0</v>
      </c>
      <c r="N133" s="35">
        <f t="shared" si="37"/>
        <v>0</v>
      </c>
      <c r="O133" s="35">
        <f t="shared" si="37"/>
        <v>38000</v>
      </c>
      <c r="P133" s="35">
        <f t="shared" si="37"/>
        <v>5744255</v>
      </c>
    </row>
    <row r="134" spans="2:16" ht="36" customHeight="1">
      <c r="B134" s="11" t="s">
        <v>172</v>
      </c>
      <c r="C134" s="11"/>
      <c r="D134" s="11"/>
      <c r="E134" s="35">
        <f t="shared" ref="E134:P134" si="38">E23+E26+E29+E32+E35+E38+E90+E91</f>
        <v>1488758</v>
      </c>
      <c r="F134" s="35">
        <f t="shared" si="38"/>
        <v>1488758</v>
      </c>
      <c r="G134" s="35">
        <f t="shared" si="38"/>
        <v>0</v>
      </c>
      <c r="H134" s="35">
        <f t="shared" si="38"/>
        <v>0</v>
      </c>
      <c r="I134" s="35">
        <f t="shared" si="38"/>
        <v>0</v>
      </c>
      <c r="J134" s="35">
        <f t="shared" si="38"/>
        <v>0</v>
      </c>
      <c r="K134" s="35">
        <f t="shared" si="38"/>
        <v>0</v>
      </c>
      <c r="L134" s="35">
        <f t="shared" si="38"/>
        <v>0</v>
      </c>
      <c r="M134" s="35">
        <f t="shared" si="38"/>
        <v>0</v>
      </c>
      <c r="N134" s="35">
        <f t="shared" si="38"/>
        <v>0</v>
      </c>
      <c r="O134" s="35">
        <f t="shared" si="38"/>
        <v>0</v>
      </c>
      <c r="P134" s="35">
        <f t="shared" si="38"/>
        <v>1488758</v>
      </c>
    </row>
    <row r="135" spans="2:16" ht="36" customHeight="1">
      <c r="B135" s="11" t="s">
        <v>173</v>
      </c>
      <c r="C135" s="11"/>
      <c r="D135" s="11"/>
      <c r="E135" s="35">
        <f t="shared" ref="E135:P135" si="39">E42+E45+E93+E94</f>
        <v>7353823</v>
      </c>
      <c r="F135" s="35">
        <f t="shared" si="39"/>
        <v>7353823</v>
      </c>
      <c r="G135" s="35">
        <f t="shared" si="39"/>
        <v>4414782</v>
      </c>
      <c r="H135" s="35">
        <f t="shared" si="39"/>
        <v>609677</v>
      </c>
      <c r="I135" s="35">
        <f t="shared" si="39"/>
        <v>0</v>
      </c>
      <c r="J135" s="35">
        <f t="shared" si="39"/>
        <v>177375</v>
      </c>
      <c r="K135" s="35">
        <f t="shared" si="39"/>
        <v>177375</v>
      </c>
      <c r="L135" s="35">
        <f t="shared" si="39"/>
        <v>0</v>
      </c>
      <c r="M135" s="35">
        <f t="shared" si="39"/>
        <v>0</v>
      </c>
      <c r="N135" s="35">
        <f t="shared" si="39"/>
        <v>0</v>
      </c>
      <c r="O135" s="35">
        <f t="shared" si="39"/>
        <v>177375</v>
      </c>
      <c r="P135" s="35">
        <f t="shared" si="39"/>
        <v>7531198</v>
      </c>
    </row>
    <row r="136" spans="2:16" ht="36" customHeight="1">
      <c r="B136" s="12" t="s">
        <v>174</v>
      </c>
      <c r="C136" s="11"/>
      <c r="D136" s="11"/>
      <c r="E136" s="35">
        <f t="shared" ref="E136:P136" si="40">E47+E50</f>
        <v>1162760</v>
      </c>
      <c r="F136" s="35">
        <f t="shared" si="40"/>
        <v>1162760</v>
      </c>
      <c r="G136" s="35">
        <f t="shared" si="40"/>
        <v>0</v>
      </c>
      <c r="H136" s="35">
        <f t="shared" si="40"/>
        <v>0</v>
      </c>
      <c r="I136" s="35">
        <f t="shared" si="40"/>
        <v>0</v>
      </c>
      <c r="J136" s="35">
        <f t="shared" si="40"/>
        <v>0</v>
      </c>
      <c r="K136" s="35">
        <f t="shared" si="40"/>
        <v>0</v>
      </c>
      <c r="L136" s="35">
        <f t="shared" si="40"/>
        <v>0</v>
      </c>
      <c r="M136" s="35">
        <f t="shared" si="40"/>
        <v>0</v>
      </c>
      <c r="N136" s="35">
        <f t="shared" si="40"/>
        <v>0</v>
      </c>
      <c r="O136" s="35">
        <f t="shared" si="40"/>
        <v>0</v>
      </c>
      <c r="P136" s="35">
        <f t="shared" si="40"/>
        <v>1162760</v>
      </c>
    </row>
    <row r="137" spans="2:16" ht="68.45" customHeight="1">
      <c r="B137" s="12" t="s">
        <v>220</v>
      </c>
      <c r="C137" s="11"/>
      <c r="D137" s="11"/>
      <c r="E137" s="35">
        <f>E53</f>
        <v>12018912</v>
      </c>
      <c r="F137" s="35">
        <f t="shared" ref="F137:P137" si="41">F53</f>
        <v>12018912</v>
      </c>
      <c r="G137" s="35">
        <f t="shared" si="41"/>
        <v>0</v>
      </c>
      <c r="H137" s="35">
        <f t="shared" si="41"/>
        <v>973525</v>
      </c>
      <c r="I137" s="35">
        <f t="shared" si="41"/>
        <v>0</v>
      </c>
      <c r="J137" s="35">
        <f t="shared" si="41"/>
        <v>125000</v>
      </c>
      <c r="K137" s="35">
        <f t="shared" si="41"/>
        <v>125000</v>
      </c>
      <c r="L137" s="35">
        <f t="shared" si="41"/>
        <v>0</v>
      </c>
      <c r="M137" s="35">
        <f t="shared" si="41"/>
        <v>0</v>
      </c>
      <c r="N137" s="35">
        <f t="shared" si="41"/>
        <v>0</v>
      </c>
      <c r="O137" s="35">
        <f t="shared" si="41"/>
        <v>125000</v>
      </c>
      <c r="P137" s="35">
        <f t="shared" si="41"/>
        <v>12143912</v>
      </c>
    </row>
    <row r="138" spans="2:16" ht="68.45" customHeight="1">
      <c r="B138" s="12" t="s">
        <v>221</v>
      </c>
      <c r="C138" s="11"/>
      <c r="D138" s="11"/>
      <c r="E138" s="35">
        <f>E57</f>
        <v>1579332</v>
      </c>
      <c r="F138" s="35">
        <f t="shared" ref="F138:P138" si="42">F57</f>
        <v>600000</v>
      </c>
      <c r="G138" s="35">
        <f t="shared" si="42"/>
        <v>0</v>
      </c>
      <c r="H138" s="35">
        <f t="shared" si="42"/>
        <v>0</v>
      </c>
      <c r="I138" s="35">
        <f t="shared" si="42"/>
        <v>979332</v>
      </c>
      <c r="J138" s="35">
        <f t="shared" si="42"/>
        <v>5990694</v>
      </c>
      <c r="K138" s="35">
        <f t="shared" si="42"/>
        <v>5990694</v>
      </c>
      <c r="L138" s="35">
        <f t="shared" si="42"/>
        <v>0</v>
      </c>
      <c r="M138" s="35">
        <f t="shared" si="42"/>
        <v>0</v>
      </c>
      <c r="N138" s="35">
        <f t="shared" si="42"/>
        <v>0</v>
      </c>
      <c r="O138" s="35">
        <f t="shared" si="42"/>
        <v>5990694</v>
      </c>
      <c r="P138" s="35">
        <f t="shared" si="42"/>
        <v>6820026</v>
      </c>
    </row>
    <row r="139" spans="2:16" ht="36" customHeight="1">
      <c r="B139" s="11" t="s">
        <v>222</v>
      </c>
      <c r="C139" s="11"/>
      <c r="D139" s="11"/>
      <c r="E139" s="35">
        <f>E63</f>
        <v>3532482</v>
      </c>
      <c r="F139" s="35">
        <f t="shared" ref="F139:P139" si="43">F63</f>
        <v>3532482</v>
      </c>
      <c r="G139" s="35">
        <f t="shared" si="43"/>
        <v>2439624</v>
      </c>
      <c r="H139" s="35">
        <f t="shared" si="43"/>
        <v>54491</v>
      </c>
      <c r="I139" s="35">
        <f t="shared" si="43"/>
        <v>0</v>
      </c>
      <c r="J139" s="35">
        <f t="shared" si="43"/>
        <v>15876395</v>
      </c>
      <c r="K139" s="35">
        <f t="shared" si="43"/>
        <v>0</v>
      </c>
      <c r="L139" s="35">
        <f t="shared" si="43"/>
        <v>0</v>
      </c>
      <c r="M139" s="35">
        <f t="shared" si="43"/>
        <v>0</v>
      </c>
      <c r="N139" s="35">
        <f t="shared" si="43"/>
        <v>0</v>
      </c>
      <c r="O139" s="35">
        <f t="shared" si="43"/>
        <v>15876395</v>
      </c>
      <c r="P139" s="35">
        <f t="shared" si="43"/>
        <v>19408877</v>
      </c>
    </row>
    <row r="140" spans="2:16" ht="36" customHeight="1">
      <c r="B140" s="11" t="s">
        <v>175</v>
      </c>
      <c r="C140" s="11"/>
      <c r="D140" s="11"/>
      <c r="E140" s="35">
        <f>E102+E103+E106+E72</f>
        <v>34126068</v>
      </c>
      <c r="F140" s="35">
        <f>F102+F103+F106+F72</f>
        <v>30958170</v>
      </c>
      <c r="G140" s="35">
        <f t="shared" ref="G140:P140" si="44">G102+G103+G106+G72</f>
        <v>0</v>
      </c>
      <c r="H140" s="35">
        <f t="shared" si="44"/>
        <v>0</v>
      </c>
      <c r="I140" s="35">
        <f t="shared" si="44"/>
        <v>3167898</v>
      </c>
      <c r="J140" s="35">
        <f t="shared" si="44"/>
        <v>0</v>
      </c>
      <c r="K140" s="35">
        <f t="shared" si="44"/>
        <v>0</v>
      </c>
      <c r="L140" s="35">
        <f t="shared" si="44"/>
        <v>0</v>
      </c>
      <c r="M140" s="35">
        <f t="shared" si="44"/>
        <v>0</v>
      </c>
      <c r="N140" s="35">
        <f t="shared" si="44"/>
        <v>0</v>
      </c>
      <c r="O140" s="35">
        <f t="shared" si="44"/>
        <v>0</v>
      </c>
      <c r="P140" s="35">
        <f t="shared" si="44"/>
        <v>34126068</v>
      </c>
    </row>
    <row r="141" spans="2:16" ht="36" customHeight="1">
      <c r="B141" s="11"/>
      <c r="C141" s="11"/>
      <c r="D141" s="11" t="s">
        <v>223</v>
      </c>
      <c r="E141" s="35">
        <f>SUM(E131:E140)</f>
        <v>154412396</v>
      </c>
      <c r="F141" s="35">
        <f t="shared" ref="F141:P141" si="45">SUM(F131:F140)</f>
        <v>150265166</v>
      </c>
      <c r="G141" s="35">
        <f t="shared" si="45"/>
        <v>67765530</v>
      </c>
      <c r="H141" s="35">
        <f t="shared" si="45"/>
        <v>6032025</v>
      </c>
      <c r="I141" s="35">
        <f t="shared" si="45"/>
        <v>4147230</v>
      </c>
      <c r="J141" s="35">
        <f>SUM(J131:J140)</f>
        <v>23761389</v>
      </c>
      <c r="K141" s="35">
        <f t="shared" si="45"/>
        <v>7345018</v>
      </c>
      <c r="L141" s="35">
        <f t="shared" si="45"/>
        <v>539976</v>
      </c>
      <c r="M141" s="35">
        <f t="shared" si="45"/>
        <v>0</v>
      </c>
      <c r="N141" s="35">
        <f t="shared" si="45"/>
        <v>0</v>
      </c>
      <c r="O141" s="35">
        <f t="shared" si="45"/>
        <v>23221413</v>
      </c>
      <c r="P141" s="35">
        <f t="shared" si="45"/>
        <v>177423785</v>
      </c>
    </row>
    <row r="142" spans="2:16" ht="36" customHeight="1">
      <c r="B142" s="11"/>
      <c r="C142" s="11"/>
      <c r="D142" s="11" t="s">
        <v>224</v>
      </c>
      <c r="E142" s="36">
        <f>E141-E111</f>
        <v>0</v>
      </c>
      <c r="F142" s="36">
        <f t="shared" ref="F142:L142" si="46">F141-F111</f>
        <v>0</v>
      </c>
      <c r="G142" s="36">
        <f t="shared" si="46"/>
        <v>0</v>
      </c>
      <c r="H142" s="36">
        <f t="shared" si="46"/>
        <v>0</v>
      </c>
      <c r="I142" s="36">
        <f t="shared" si="46"/>
        <v>0</v>
      </c>
      <c r="J142" s="36">
        <f t="shared" si="46"/>
        <v>-2381188</v>
      </c>
      <c r="K142" s="36">
        <f t="shared" si="46"/>
        <v>-2381188</v>
      </c>
      <c r="L142" s="36">
        <f t="shared" si="46"/>
        <v>0</v>
      </c>
      <c r="M142" s="36">
        <f>M141-M111</f>
        <v>0</v>
      </c>
      <c r="N142" s="36">
        <f>N141-N111</f>
        <v>0</v>
      </c>
      <c r="O142" s="36">
        <f>O141-O111</f>
        <v>-2381188</v>
      </c>
      <c r="P142" s="36">
        <f>P141-P111</f>
        <v>-3131188</v>
      </c>
    </row>
    <row r="143" spans="2:16">
      <c r="B143" s="13"/>
      <c r="C143" s="13"/>
      <c r="D143" s="13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2:16">
      <c r="B144" s="13"/>
      <c r="C144" s="13"/>
      <c r="D144" s="1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2:16">
      <c r="B145" s="13"/>
      <c r="C145" s="13"/>
      <c r="D145" s="13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2:16">
      <c r="B146" s="13"/>
      <c r="C146" s="13"/>
      <c r="D146" s="13" t="s">
        <v>225</v>
      </c>
      <c r="E146" s="24">
        <f>F146+I146</f>
        <v>145804782</v>
      </c>
      <c r="F146" s="24">
        <v>145105450</v>
      </c>
      <c r="G146" s="24">
        <v>67522736</v>
      </c>
      <c r="H146" s="24">
        <v>6032025</v>
      </c>
      <c r="I146" s="24">
        <v>699332</v>
      </c>
      <c r="J146" s="24">
        <f>L146+O146</f>
        <v>15126599</v>
      </c>
      <c r="K146" s="24">
        <v>5992228</v>
      </c>
      <c r="L146" s="24">
        <v>539976</v>
      </c>
      <c r="M146" s="24">
        <v>0</v>
      </c>
      <c r="N146" s="24">
        <v>0</v>
      </c>
      <c r="O146" s="24">
        <v>14586623</v>
      </c>
      <c r="P146" s="24">
        <f>J146+E146</f>
        <v>160931381</v>
      </c>
    </row>
    <row r="147" spans="2:16">
      <c r="B147" s="13"/>
      <c r="C147" s="13"/>
      <c r="D147" s="13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2:16">
      <c r="B148" s="13"/>
      <c r="C148" s="13"/>
      <c r="D148" s="13" t="s">
        <v>226</v>
      </c>
      <c r="E148" s="24">
        <f>F148+I148</f>
        <v>8607614</v>
      </c>
      <c r="F148" s="24">
        <v>5159716</v>
      </c>
      <c r="G148" s="24">
        <v>242794</v>
      </c>
      <c r="H148" s="24"/>
      <c r="I148" s="24">
        <v>3447898</v>
      </c>
      <c r="J148" s="24">
        <f>L148+O148</f>
        <v>11015978</v>
      </c>
      <c r="K148" s="24">
        <f>O148-7282000</f>
        <v>3733978</v>
      </c>
      <c r="L148" s="24"/>
      <c r="M148" s="24"/>
      <c r="N148" s="24"/>
      <c r="O148" s="24">
        <v>11015978</v>
      </c>
      <c r="P148" s="24">
        <f>J148+E148</f>
        <v>19623592</v>
      </c>
    </row>
    <row r="149" spans="2:16">
      <c r="B149" s="13"/>
      <c r="C149" s="13"/>
      <c r="D149" s="13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2:16">
      <c r="B150" s="13"/>
      <c r="C150" s="13"/>
      <c r="D150" s="13" t="s">
        <v>227</v>
      </c>
      <c r="E150" s="24">
        <f>E146+E148</f>
        <v>154412396</v>
      </c>
      <c r="F150" s="24">
        <f t="shared" ref="F150:P150" si="47">F146+F148</f>
        <v>150265166</v>
      </c>
      <c r="G150" s="24">
        <f t="shared" si="47"/>
        <v>67765530</v>
      </c>
      <c r="H150" s="24">
        <f t="shared" si="47"/>
        <v>6032025</v>
      </c>
      <c r="I150" s="24">
        <f t="shared" si="47"/>
        <v>4147230</v>
      </c>
      <c r="J150" s="24">
        <f t="shared" si="47"/>
        <v>26142577</v>
      </c>
      <c r="K150" s="24">
        <f t="shared" si="47"/>
        <v>9726206</v>
      </c>
      <c r="L150" s="24">
        <f t="shared" si="47"/>
        <v>539976</v>
      </c>
      <c r="M150" s="24">
        <f t="shared" si="47"/>
        <v>0</v>
      </c>
      <c r="N150" s="24">
        <f t="shared" si="47"/>
        <v>0</v>
      </c>
      <c r="O150" s="24">
        <f t="shared" si="47"/>
        <v>25602601</v>
      </c>
      <c r="P150" s="24">
        <f t="shared" si="47"/>
        <v>180554973</v>
      </c>
    </row>
    <row r="151" spans="2:16">
      <c r="B151" s="13"/>
      <c r="C151" s="13"/>
      <c r="D151" s="13" t="s">
        <v>224</v>
      </c>
      <c r="E151" s="24">
        <f>E150-E111</f>
        <v>0</v>
      </c>
      <c r="F151" s="24">
        <f t="shared" ref="F151:P151" si="48">F150-F111</f>
        <v>0</v>
      </c>
      <c r="G151" s="24">
        <f t="shared" si="48"/>
        <v>0</v>
      </c>
      <c r="H151" s="24">
        <f t="shared" si="48"/>
        <v>0</v>
      </c>
      <c r="I151" s="24">
        <f t="shared" si="48"/>
        <v>0</v>
      </c>
      <c r="J151" s="24">
        <f t="shared" si="48"/>
        <v>0</v>
      </c>
      <c r="K151" s="24">
        <f t="shared" si="48"/>
        <v>0</v>
      </c>
      <c r="L151" s="24">
        <f t="shared" si="48"/>
        <v>0</v>
      </c>
      <c r="M151" s="24">
        <f t="shared" si="48"/>
        <v>0</v>
      </c>
      <c r="N151" s="24">
        <f t="shared" si="48"/>
        <v>0</v>
      </c>
      <c r="O151" s="24">
        <f t="shared" si="48"/>
        <v>0</v>
      </c>
      <c r="P151" s="24">
        <f t="shared" si="48"/>
        <v>0</v>
      </c>
    </row>
    <row r="152" spans="2:16">
      <c r="B152" s="13"/>
      <c r="C152" s="13"/>
      <c r="D152" s="13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2:16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2:16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2:16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>
      <c r="B157" s="13"/>
      <c r="C157" s="13"/>
      <c r="D157" s="13" t="s">
        <v>232</v>
      </c>
      <c r="E157" s="24">
        <v>151797010</v>
      </c>
      <c r="F157" s="24"/>
      <c r="G157" s="24"/>
      <c r="H157" s="24"/>
      <c r="I157" s="24"/>
      <c r="J157" s="24">
        <v>9134371</v>
      </c>
      <c r="K157" s="24"/>
      <c r="L157" s="24"/>
      <c r="M157" s="24"/>
      <c r="N157" s="24"/>
      <c r="O157" s="24"/>
      <c r="P157" s="24"/>
    </row>
    <row r="158" spans="2:16">
      <c r="E158" s="33">
        <f>E157+J157</f>
        <v>160931381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2:16">
      <c r="D160" s="1" t="s">
        <v>233</v>
      </c>
      <c r="E160" s="33">
        <f>E150-E157</f>
        <v>2615386</v>
      </c>
      <c r="F160" s="33"/>
      <c r="G160" s="33"/>
      <c r="H160" s="33"/>
      <c r="I160" s="33"/>
      <c r="J160" s="33">
        <f>J150-J157</f>
        <v>17008206</v>
      </c>
      <c r="K160" s="33"/>
      <c r="L160" s="33"/>
      <c r="M160" s="33"/>
      <c r="N160" s="33"/>
      <c r="O160" s="33"/>
      <c r="P160" s="33"/>
    </row>
    <row r="161" spans="5:16">
      <c r="E161" s="33">
        <f>E160+J160</f>
        <v>19623592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5:16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rintOptions horizontalCentered="1"/>
  <pageMargins left="0.39370078740157483" right="0.39370078740157483" top="0.56999999999999995" bottom="0.19" header="0.59055118110236227" footer="0"/>
  <pageSetup paperSize="9" scale="63" fitToHeight="0" orientation="landscape" horizontalDpi="4294967293" verticalDpi="4294967293" r:id="rId1"/>
  <headerFooter scaleWithDoc="0">
    <oddHeader>&amp;C&amp;P</oddHeader>
  </headerFooter>
  <rowBreaks count="1" manualBreakCount="1">
    <brk id="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2021-02-19T05:56:12Z</cp:lastPrinted>
  <dcterms:created xsi:type="dcterms:W3CDTF">2020-12-10T14:32:46Z</dcterms:created>
  <dcterms:modified xsi:type="dcterms:W3CDTF">2021-02-19T06:00:43Z</dcterms:modified>
</cp:coreProperties>
</file>