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650" windowWidth="10875" windowHeight="5580" tabRatio="331" activeTab="0"/>
  </bookViews>
  <sheets>
    <sheet name="додаток 2 на сесію" sheetId="1" r:id="rId1"/>
    <sheet name="Лист5" sheetId="2" r:id="rId2"/>
    <sheet name="Лист1" sheetId="3" r:id="rId3"/>
  </sheets>
  <externalReferences>
    <externalReference r:id="rId6"/>
  </externalReferences>
  <definedNames>
    <definedName name="Hy">#REF!</definedName>
    <definedName name="Kys">#REF!</definedName>
    <definedName name="Кyn">#REF!</definedName>
    <definedName name="Куl">#REF!</definedName>
    <definedName name="_xlnm.Print_Area" localSheetId="0">'додаток 2 на сесію'!$A$1:$N$137</definedName>
    <definedName name="_xlnm.Print_Area" localSheetId="2">'Лист1'!$A$1:$M$189</definedName>
    <definedName name="_xlnm.Print_Area" localSheetId="1">'Лист5'!$A$1:$M$101</definedName>
  </definedNames>
  <calcPr fullCalcOnLoad="1"/>
</workbook>
</file>

<file path=xl/sharedStrings.xml><?xml version="1.0" encoding="utf-8"?>
<sst xmlns="http://schemas.openxmlformats.org/spreadsheetml/2006/main" count="812" uniqueCount="342">
  <si>
    <t>Мета призначення</t>
  </si>
  <si>
    <t>в т.ч.</t>
  </si>
  <si>
    <t>РАЗОМ</t>
  </si>
  <si>
    <t>Зміни</t>
  </si>
  <si>
    <t>№№ пп.</t>
  </si>
  <si>
    <t>Збільшення (+)</t>
  </si>
  <si>
    <t>КВК</t>
  </si>
  <si>
    <t>ЗМІНИ</t>
  </si>
  <si>
    <t>Джерело</t>
  </si>
  <si>
    <t>Зменшення                  (-)</t>
  </si>
  <si>
    <t>Код тимчасової класифікації видатків та кредитування місцевих бюджетів (КТКВК)</t>
  </si>
  <si>
    <t>01</t>
  </si>
  <si>
    <t>1. ЗАГАЛЬНИЙ ФОНД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</si>
  <si>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</si>
  <si>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</si>
  <si>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</si>
  <si>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</si>
  <si>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                         обсягів асигнувань  загального   та спеціального фондів</t>
  </si>
  <si>
    <t>Всього по  загальному та спеціальному  фонду бюджету</t>
  </si>
  <si>
    <t xml:space="preserve">                                          Галицинівська    сільська  рада</t>
  </si>
  <si>
    <t>тис. грн.</t>
  </si>
  <si>
    <t>1*</t>
  </si>
  <si>
    <t>2. СПЕЦІАЛЬНИЙ ФОНД</t>
  </si>
  <si>
    <t>0116030 "Організація благоустрою населених пунктів"</t>
  </si>
  <si>
    <t>Разом по спеціальному фонду</t>
  </si>
  <si>
    <t>Сільський голова                                                                                     _________________ І.В. Назар</t>
  </si>
  <si>
    <t>Разом по коду 0116030</t>
  </si>
  <si>
    <t>06</t>
  </si>
  <si>
    <t>Відділ освіти, культури, молоді та спорту</t>
  </si>
  <si>
    <t>0611010 "Надання дошкільної освіти"</t>
  </si>
  <si>
    <t>Разом по коду 0611010</t>
  </si>
  <si>
    <t>Разом по коду 0611020</t>
  </si>
  <si>
    <t>0611161 "Забезпечення діяльності інших закладів у сфері освіти"</t>
  </si>
  <si>
    <t>Разом по коду 0611161</t>
  </si>
  <si>
    <t>Разом по загальному фонду</t>
  </si>
  <si>
    <t>2*</t>
  </si>
  <si>
    <t>нарахування на заробітну плату</t>
  </si>
  <si>
    <t>Разом по коду 0614060</t>
  </si>
  <si>
    <t>3*</t>
  </si>
  <si>
    <t>Разом по коду 0110150</t>
  </si>
  <si>
    <t>Додаток №3а</t>
  </si>
  <si>
    <t>0611020Надання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</si>
  <si>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0614060 Забезпечення діяльності палаців i будинків культури, клубів, центрів дозвілля та iнших клубних закладів</t>
  </si>
  <si>
    <t>Разом по коду 0119800</t>
  </si>
  <si>
    <t>Разом по коду 0119770</t>
  </si>
  <si>
    <t>Всього по відділу ОКМС</t>
  </si>
  <si>
    <t>Всього по сільській раді</t>
  </si>
  <si>
    <t>4*</t>
  </si>
  <si>
    <t>5*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</si>
  <si>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</si>
  <si>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Збільшення заробітної плати спеціалісту з публічних закупівель</t>
  </si>
  <si>
    <t xml:space="preserve"> нарахування на заробітну плату</t>
  </si>
  <si>
    <t>Встановлення комплексної системи відеоспостереження в селі Галицинове, Вітовського району Миколаївської області</t>
  </si>
  <si>
    <t>0119420 Субвенція з місцевого бюджету за рахунок залишку коштів медичної субвенції, що утворився на початок бюджетного періоду</t>
  </si>
  <si>
    <t>Разом по коду 0119420</t>
  </si>
  <si>
    <t>0119770 Інші субвенції з місцевого бюджету</t>
  </si>
  <si>
    <t xml:space="preserve">субвенція на функціонування районної комунальної дитячо-юнацької спортивної школи </t>
  </si>
  <si>
    <t>субвенція територіальному центру соціального обслуговування (надання соціальних послуг)  на утримання робітника відділення соціальної допомоги вдома</t>
  </si>
  <si>
    <t>0117322 "Будівництво медичних установ та закладів"</t>
  </si>
  <si>
    <t>Виготовлення ПКД та виконання робіт "Нове будівництво амбулаторії первиної медико-санітарної допомоги в с. Галицинове та с Лимани Вітовського району, Миколаївської області</t>
  </si>
  <si>
    <t>Поточний ремонт огорожі Українківського ДНЗ</t>
  </si>
  <si>
    <t xml:space="preserve">поточний ремонт службового кабінету Галицинівської ЗОШ І-ІІІ ст. </t>
  </si>
  <si>
    <t>Поточний ремонт електропостачання їдальні Лиманівської ЗОШ І-ІІІ ст.</t>
  </si>
  <si>
    <t xml:space="preserve">Поточний ремонт навчального кабінету  Лупарівської ЗОШ І-ІІІ ст. </t>
  </si>
  <si>
    <t>0611020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</si>
  <si>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збільшення асигнувань на заробітну плату (введення посади фахівця з публічних закупівель - 1 шт. од.)</t>
  </si>
  <si>
    <t>0611150 "Методичне забезпечення діяльності закладів освіти"</t>
  </si>
  <si>
    <t>Оплата електроенергії</t>
  </si>
  <si>
    <t>Оплата природного газу</t>
  </si>
  <si>
    <t xml:space="preserve">разом по коду 0611150 </t>
  </si>
  <si>
    <t>поточний ремонтприміщення будинку культури із установкою віконних блоків с. Українка</t>
  </si>
  <si>
    <t>встановлення системи газової сигналізаці</t>
  </si>
  <si>
    <t>разом по коду 0117322</t>
  </si>
  <si>
    <t xml:space="preserve">Капітальний ремонт вуличного туалету Лиманівського ДНЗ </t>
  </si>
  <si>
    <t>разом по коду 1010</t>
  </si>
  <si>
    <t>капітальний ремонт освітлення та електросилового обладання 1-го поверху ГалицинівськоїЗОШ І-ІІІ ступенів, за адресою : вул. Миру,23 с. Галицинове Вітовського району Миколаївської області</t>
  </si>
  <si>
    <t>капітальний ремонт покрівлі  ГалицинівськоїЗОШ І-ІІІ ступенів, за адресою : вул. Миру,23 с. Галицинове Вітовського району Миколаївської області</t>
  </si>
  <si>
    <t>капітальний ремонт освітлення та електросилового обладання 2-го поверху ГалицинівськоїЗОШ І-ІІІ ступенів, за адресою : вул. Миру,23 с. Галицинове Вітовського району Миколаївської області</t>
  </si>
  <si>
    <t>Капітальний ремонт вуличного туалету Лиманівської ЗОШ І-ІІІ ст.</t>
  </si>
  <si>
    <t>капітальний ремонт їдальні в Лупарівській ЗОШ</t>
  </si>
  <si>
    <t>капітальний ремонтт системи автоматичної пожежної сигналізації та оповіщення про пожежу Лиманівської ЗОШ І-ІІІ ступенів Галицинівської сільської ради Вітовського району Миколаївської області за адресою: вул. Центральна,149 с. Лимани, Вітовський район Миколаївська обл.</t>
  </si>
  <si>
    <t>Капітальний ремонт фасаду з утепленням стін будівлі Українківської ЗОШ І-ІІІ ст., по вул. Шкільна, 8 в селі Українка Вітовського району Миколаївської області</t>
  </si>
  <si>
    <t>Капітальний ремонт вуличного туалету в будинку культури с.Галицинове</t>
  </si>
  <si>
    <t>разом по коду 0614060</t>
  </si>
  <si>
    <t>0116020 "Забезпечення функціонування підприємств, установ та організацій, що виробляють, виконують та/або надають житлово-комунальні послуги"</t>
  </si>
  <si>
    <t>1* - 74 090 грн.,   3* - 125 710 грн.</t>
  </si>
  <si>
    <t>зменшення асигнувань на придбання насосів</t>
  </si>
  <si>
    <t>зменшення асигнувань на придбання резервних станцій управління</t>
  </si>
  <si>
    <t>Разом по коду 0116020</t>
  </si>
  <si>
    <t>0119800 "Субвенція з місцевого бюджету державному бююджету на виконання програм соціально-економічного розвитку регіонів"</t>
  </si>
  <si>
    <t>2* передача коштів із загального фонду бюджету до бюджету розвитку спеціального фонду  за рахунок власних коштів сільської ради (надходження до сільського бюджету у 2020 році) по головному розпоряднику  - сільській раді   на загальну суму  130 000  грн.</t>
  </si>
  <si>
    <t>3* повернення коштів із спеціального фонду бюджету  (бюджету розвитку ) до загального фонду бюджету  за рахунок власних коштів сільської ради (надходження до сільського бюджету у 2020 році) по головному розпоряднику  - сільській раді   на загальну суму  5 702 798  грн.</t>
  </si>
  <si>
    <t>4* Субвенція з місцевого бюджету за рахунок залишку коштів медичної субвенції, що утворився на початок бюджетного періоду у сумі 103 800 грн.</t>
  </si>
  <si>
    <t xml:space="preserve"> придбання насосів</t>
  </si>
  <si>
    <t xml:space="preserve"> придбання резервних станцій управління</t>
  </si>
  <si>
    <t xml:space="preserve">                       сільського бюджету    на  2020  рік.</t>
  </si>
  <si>
    <t>0614082 "Інші заходи у в галузі культуриі мистецтва"</t>
  </si>
  <si>
    <t>зменшення асигнувань на програму підтримки молодіжної політики на території Галицинівської сільської ради на придбання матеріалів</t>
  </si>
  <si>
    <t>разом по 0614082</t>
  </si>
  <si>
    <t>0613133 "Інші заходи та заклади молодіжної політики"</t>
  </si>
  <si>
    <t>Придбання матеріалів згідно програми підтримки молодіжної політики  на території Галицинівської сільської ради</t>
  </si>
  <si>
    <t>разом по коду 0613133</t>
  </si>
  <si>
    <t>5* перерозподіл коштів по головнному розпоряднику Відділу ОКМС за рахунок власних коштів (надходження до сільського бюджету у 2020 році) у сумі 229 500 грн.</t>
  </si>
  <si>
    <t>поточний ремонт приміщення  по вул. Центральна,1 в с.Галицинове</t>
  </si>
  <si>
    <t>Субвенція КНП ППР "Міська лікарня №5" на поточні видатки: поточний ремонт у відділені інтенсивної терапії та анестезіології на суму 44 285 грн., на придбання будівельних матеріалів, сантехніки та іншого витратного матеріалу для поточних ремонтів відділень лікарні на суму 59 515 грн.</t>
  </si>
  <si>
    <t>Нове будівництво амбулаторії загальної практики сімейної медицини у с. Галицинове, Галицинівської ОТГ Вітовського району</t>
  </si>
  <si>
    <t>Нове будівництво амбулаторії загальної практики сімейної медицини у с.Лимани, Галицинівської ОТГ Вітовського району</t>
  </si>
  <si>
    <t>до рішення Галицинівської  сільської ради "Про внесення змін до бюджету Галицинівської сільської ради на 2020 рік" від  __.02.2020 року № 2</t>
  </si>
  <si>
    <t>Лавки ковані 20 шт.* 4,700 грн.</t>
  </si>
  <si>
    <t>0112152 "Інші програми та заходи у сфері охорони здоров'я"</t>
  </si>
  <si>
    <t>Разом по коду 0112152</t>
  </si>
  <si>
    <t>придбання автомобіля для дільничого</t>
  </si>
  <si>
    <t>Виготовлення ПКД  для капітального ремонту школи з експертизою</t>
  </si>
  <si>
    <t xml:space="preserve">Паски </t>
  </si>
  <si>
    <t xml:space="preserve">паски </t>
  </si>
  <si>
    <t>Надання субвенції з сільського бюджету державному бюджету на поліпшення матеріально-технічного забезпечення Вітовськокої районної державної лікарні ветеринарної медицини Вітовського району Миколаївської області</t>
  </si>
  <si>
    <t>Надання субвенції з сільського бюджету державному бюджету на поліпшення матеріально-технічного забезпечення правоохоронних органів Вітовського району Миколаївської області</t>
  </si>
  <si>
    <t>ноутбук</t>
  </si>
  <si>
    <t>0117370 "Реалізація інших заходів щодо соціально-економічного розвитку територій"</t>
  </si>
  <si>
    <t>Виготовлення генерального плану в с.Галицинове</t>
  </si>
  <si>
    <t>Разом по коду 0117370</t>
  </si>
  <si>
    <t>експертизапПроектно-кошторисної документації по капітальному ремонту будівлі амбулаторії загальної практики сімейної медицини по вул. Продольна ,8 в с.Лупареве Вітовського району Миколаївської області</t>
  </si>
  <si>
    <t>придбання туберкуліну та шприців для туберкулінодіагностики у дітей</t>
  </si>
  <si>
    <t>забезпечення інвалідів та дітей інвалідів підгузками</t>
  </si>
  <si>
    <t>проведення сезонної умунізації грипу медичних працівників та робітників КП</t>
  </si>
  <si>
    <t xml:space="preserve">безкоштовне харчування дітей </t>
  </si>
  <si>
    <t xml:space="preserve">пільгові рецепти </t>
  </si>
  <si>
    <t>придбання наборів одноразового використання для проведення цитологічного скринінгу та розхідних матеріалів для цитологічного скринінгу</t>
  </si>
  <si>
    <t>фінансування закладів ПМСД: заробітна плата 1673752 грн., нарахування на заробітну плату 368 225 грн.,в тому числі: матеріальна допомога медичному персоналу 242964 грн., з нарахуваннями (22%) 53 436 грн.</t>
  </si>
  <si>
    <t>Придбання швидких тестів для визначення збудника грипу та ГРВІ (100 шт.), тест ВІЛ (100 шт.), тест вагітним (100 шт.), тест на тропоніни (100 шт.), тест /аналізу мочі (100шт.)</t>
  </si>
  <si>
    <t>придбання деззасобів, респіраторів, контейнерів для мокротиння, для забезпечення роботи ДОТ-куточків на амбулаторному етапі лікування хворих на туберкульоз, ваги, тонометр</t>
  </si>
  <si>
    <t>придбання хімреактивів для лабораторного обстеження хворих</t>
  </si>
  <si>
    <t>1* залучення вільного залишку станом на 01.01.2020 року на загальну суму 12 707 668грн.</t>
  </si>
  <si>
    <t>1* залучення вільного залишку станом на 01.01.2020 року на загальну суму 13 208 668грн.</t>
  </si>
  <si>
    <t>Розроблення ПКД   по обєкту  капітальний ремонт підсобних приміщень їдальні Лупарівської ЗОШ І-ІІІ ступеня за адресою вул. Шкільна 19 с. Лупареве Вітовського району Миколаївської області  з експертизою</t>
  </si>
  <si>
    <t>0611020"Надання загальної середньої освіти закладами загальної середньої освіти (у тому числі з дошкільними підрозділами (відділеннями, групами)"</t>
  </si>
  <si>
    <t>капітальний ремонт їдальні в Лупарівській ЗОШ І-ІІІ ступенів за адресою: вул.Шкільна № 19 с. Лупарвеве Вітовського району Микоалївської області</t>
  </si>
  <si>
    <t xml:space="preserve">Разом по коду 0611150 </t>
  </si>
  <si>
    <t>Збільшення заробітної плати введення 3-х ставок сторожів</t>
  </si>
  <si>
    <t>0113242 "'Інші заходи у сфері соціального захисту і соціального забезпечення"</t>
  </si>
  <si>
    <t>Разом по коду 0113242</t>
  </si>
  <si>
    <t>придбання продуктових наборів,,,,,</t>
  </si>
  <si>
    <t>0611020 'Надання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</si>
  <si>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освітлення та електросилового обладнання 2-го поверху Галицинівської  ЗОШ І-ІІІ ступерів, за адресою: вул. Миру 23 с.Галицинове Вітовського району Миколаївської області</t>
  </si>
  <si>
    <t>Капітальний ремонти покрівлі Галицинівської ЗОШ І-ІІІ ступенів за адресою: вул. Миру 23 с. Галицинове Вітовського району Миколаївської області</t>
  </si>
  <si>
    <t>0611010 'Надання дошкільної освіти"</t>
  </si>
  <si>
    <t>капітальний ремонт вуличного туалету Лиманівського ДНЗ</t>
  </si>
  <si>
    <t xml:space="preserve">Капітальний ремонт вуличного туалету Лиманівської ЗОШ І-ІІІ ст. </t>
  </si>
  <si>
    <t>разом по коду 0110150</t>
  </si>
  <si>
    <t>0118110 "Заходи із запобігання та ліквідації надзвичайних ситуацій та наслідків стихійного лиха"</t>
  </si>
  <si>
    <t>придбання дизельного палива</t>
  </si>
  <si>
    <t>Разом по коду 0118110</t>
  </si>
  <si>
    <t>зменшення асигнувань на придбання вапна, фарби, інвентарю</t>
  </si>
  <si>
    <t>Повірка (калібровка) засобів вимірювальної техніки</t>
  </si>
  <si>
    <t>Хімічна продукція та медичні матеріали для лабораторії</t>
  </si>
  <si>
    <t>Безконтактний інфрачервоний термометр з підсвічуванням (10 од. * 3500грн.)</t>
  </si>
  <si>
    <t xml:space="preserve">Дезінфекційні засоби </t>
  </si>
  <si>
    <t>Лікарські засоби та медичні вироби</t>
  </si>
  <si>
    <t>Зменшення заробітної плати</t>
  </si>
  <si>
    <t>нарахування на оплату праці</t>
  </si>
  <si>
    <t>Разом по коду 0610160</t>
  </si>
  <si>
    <t>0610160 "Керівництво і управління у відповідній сфері у містах (місті Києві), селищах, селах, об`єднаних територіальних громадах"</t>
  </si>
  <si>
    <t>поточний ремонт тротуару ДНЗ с. Прибузьке</t>
  </si>
  <si>
    <t>Дверні блоки металопластикові 950*2000 м (золотий дуб) 2 одиниці по 9500 грн. за одиницю для Лупарвіської ЗОШ</t>
  </si>
  <si>
    <t>поточний ремонт освітлення спортивного майданчика для мініфутболу за адресою: вул Шкільна 8 в с. Українка Вітовського району Миколаївської області</t>
  </si>
  <si>
    <t>поточний ремонт кабінету "Української мови" Лупарівської ЗОШ</t>
  </si>
  <si>
    <t>поточний ремонт покрівлі Галицинівської ЗОШ</t>
  </si>
  <si>
    <t>Всього позагальному фонду Відділу ОКМС</t>
  </si>
  <si>
    <t>0611161 Забезпечення діяльності інших закладів у сфері освіти"</t>
  </si>
  <si>
    <t xml:space="preserve">Заробітна плата </t>
  </si>
  <si>
    <t>капітальний ремонт системи автоматичної пожежної сигналізації та оповіщення про пожежу Лиманівської ЗОШ І-ІІІ ступенів Галицинівської сільської ради Вітовського району Миколаївської області за адресою: вул. Центральна,149 с. Лимани, Вітовський район Миколаївська обл.</t>
  </si>
  <si>
    <t>шкільні меблі  (комплекти  меблів для кабінетів математики)  для Лиманівської  ЗОШ та Галицинівської ЗОШ)</t>
  </si>
  <si>
    <t>фотографічне обладнання (інтерактивний мультімедійний комплект) 8 одиниць</t>
  </si>
  <si>
    <t>симулятор бойових дій (інтерактивний  стрілецький симулятор "Шкільний тир")</t>
  </si>
  <si>
    <t>фурнітура різна (комплекти лабораторні) для Лиманівської ЗОШ та Українківської ЗОШ</t>
  </si>
  <si>
    <t>шкільні меблі (комплекти меблів для кабінетів української мови та літератури) для  5 ЗОШ</t>
  </si>
  <si>
    <t xml:space="preserve">машини для обробки даних (апаратна чистина) (ноутбуки  для навчальних кабінетів) в кількості 10 одиниць) </t>
  </si>
  <si>
    <t>разом покоду 0611020</t>
  </si>
  <si>
    <t>3* перерозподіл бюджетних призначень по Відділу освіти у сумі</t>
  </si>
  <si>
    <t>4* залучення залишку освітньої субвенції  у сумі 2 204 800 грн.</t>
  </si>
  <si>
    <t>0617321 "Будівництво освітніх установ та закладів"</t>
  </si>
  <si>
    <t xml:space="preserve">Капітальний ремонт системи автоматичної пожежної сигналізації та оповіщення про пожежу Лиманівської загальноосвітньої школи І-ІІІ ступенів Галицинівської сільської ради Вітовського району Миколаївської області за адресою: вул. Шкільна ,19  в с.Лупареве, Вітовський район,Миколаївська обл.з виготовленням ПКД </t>
  </si>
  <si>
    <t>Разом по коду 0617321</t>
  </si>
  <si>
    <t>0614060 "Забезпечення  діяльності палаців i будинків культури, клубів, центрів дозвілля та iнших клубних закладів"</t>
  </si>
  <si>
    <t>Капітальний ремонт вуличного туалету в будинку культури с. Галицинове</t>
  </si>
  <si>
    <t>0617324 "Будівництво установ та закладів культури"</t>
  </si>
  <si>
    <t>разом по коду 0617324</t>
  </si>
  <si>
    <t>Всього по спеціальному фонду Відділу ОКМС</t>
  </si>
  <si>
    <t>Разом по сільській раді та Відділу ОКМС</t>
  </si>
  <si>
    <t>Всього по  Відділу ОКМС</t>
  </si>
  <si>
    <t>2* перерозподіл бюджетних призначень по сільській раді у сумі 250 000 грн.</t>
  </si>
  <si>
    <t>Капітальний ремонт вуличного туалету Галицинівської ЗОШ</t>
  </si>
  <si>
    <t>ворота металеві ковані з каліткою 5,05*2,2 для Лупарівського ДНЗ</t>
  </si>
  <si>
    <t>паркан кований металевий 1,45*1,3 для Лупарівського ДНЗ</t>
  </si>
  <si>
    <t>ворота металеві ковані з каліткою 3,58*1,95 для Прибузького ДНЗ</t>
  </si>
  <si>
    <t>ворота ковані металеві 2,55*10,75 для Лупарівської ЗОШ</t>
  </si>
  <si>
    <t xml:space="preserve">до рішення Галицинівської  сільської ради "Про внесення змін до бюджету Галицинівської сільської ради на 2020 рік" від  10.04.2020 року № </t>
  </si>
  <si>
    <t>0113000 Соціальний захист та соціальне забезпечення</t>
  </si>
  <si>
    <t xml:space="preserve">Програми соціального захисту населення </t>
  </si>
  <si>
    <t>повернення субвенції з районного бюджету Вітовського району для виконання програм соціального забезпечення</t>
  </si>
  <si>
    <t>разом по коду 0113000</t>
  </si>
  <si>
    <t>будівельні матеріали для Українківської ЗОШ (плити парапетні, фарба фасадна, цемент, пісок, цегла керамічна)</t>
  </si>
  <si>
    <t>пульт мікшерний</t>
  </si>
  <si>
    <t>підсилювач</t>
  </si>
  <si>
    <t>зменшення видатків на придбання матеріалів  на придбання матеріалів для оформлення свят по Лиманівському ДНЗ</t>
  </si>
  <si>
    <t>1* залучення вільного залишку коштів станом на 01.01.2020 року у сумі 1 439 088 грн.</t>
  </si>
  <si>
    <t>Будуть внесені зміни до наступних програм:</t>
  </si>
  <si>
    <t>1.</t>
  </si>
  <si>
    <t xml:space="preserve">Програми стабілізації та соціально – економічного розвитку території Галицинівської  сільської ради на 2020 рік
</t>
  </si>
  <si>
    <t>2.</t>
  </si>
  <si>
    <t xml:space="preserve">Програми запобігання та реагування на надзвичайні ситуації техногенного і природного характеру на території Галицинівської сільської ради на 2020 рік
</t>
  </si>
  <si>
    <t>3.</t>
  </si>
  <si>
    <t>до комплексної програми розвитку первинної медико-санітарної допомоги в Галицинівській сільській раді на 2020 рік шляхом коригування сум фінансування в Додатку 1  «Напрямки діяльності та заходи Комплексної програма  розвитку первинної медико-санітарної допомоги  в  Галицинівській сільській раді на 2019 – 2021 роки» в колонці «Орієнтовні  щорічні обсяги фінансування (вартість) на 2020 рік</t>
  </si>
  <si>
    <t>Капітальний ремонт приміщень в адмінбудівлі за адресою вул. Центральна 130 в с.Лимани</t>
  </si>
  <si>
    <t>послуги з дезінфекції  для запобігання розповсюдження коронавірусної інфекції COVID -19</t>
  </si>
  <si>
    <t>Джерело безперебійного живлення з акумулятором</t>
  </si>
  <si>
    <t>до рішення Галицинівської  сільської ради "Про внесення змін до бюджету Галицинівської сільської ради на 2020 рік" від  10.04.2020 року № 2</t>
  </si>
  <si>
    <t>Забезпечення санаторно-курортним лікуванням та виплату компенсації за самостійне санаторно-курортне лікування населення Галицинівської сільської ради</t>
  </si>
  <si>
    <t xml:space="preserve">пільговий проїзд один раз на рік (один раз на два роки) залізничним, водним, повітряним або міжміським автомобільним транспортом </t>
  </si>
  <si>
    <t>Разом по коду 0113031</t>
  </si>
  <si>
    <t>оплата послуг звязку пільговим категоріям громадян</t>
  </si>
  <si>
    <t>Разом по коду 0113032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</si>
  <si>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</si>
  <si>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ТКВКБСМ</t>
  </si>
  <si>
    <t>Код Функціональної класифікації видатків та кредитування бюджету</t>
  </si>
  <si>
    <t>0113031</t>
  </si>
  <si>
    <t>3031</t>
  </si>
  <si>
    <t>1030</t>
  </si>
  <si>
    <t>0110150</t>
  </si>
  <si>
    <t>0150</t>
  </si>
  <si>
    <t>0112152</t>
  </si>
  <si>
    <t>0111</t>
  </si>
  <si>
    <t>2152</t>
  </si>
  <si>
    <t>0763</t>
  </si>
  <si>
    <t>Найменування головного розпорядникакоштів місцевого бюджету/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</si>
  <si>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0100000</t>
  </si>
  <si>
    <t>0113032</t>
  </si>
  <si>
    <t>3132</t>
  </si>
  <si>
    <t>1070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</si>
  <si>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</si>
  <si>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</si>
  <si>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</si>
  <si>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проїзд на залізничному транспорті пільгової категорії населення</t>
  </si>
  <si>
    <t>Разом по коду 0113035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</si>
  <si>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</si>
  <si>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</si>
  <si>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</si>
  <si>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</si>
  <si>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грошової компенсації фізичним особам, які надають соціальні послуги громадянам похилого віку, інвалідам, дітям -інвалідам, хворим, які не здатні до самообслуговування і потребують  сторонньої допомоги, згідно постанови КМУ №558 від 29.04.2004 року</t>
  </si>
  <si>
    <t>Разом по коду 0113160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</si>
  <si>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</si>
  <si>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</si>
  <si>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</si>
  <si>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</si>
  <si>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пільг на житлово-комунальні послуги інвалідам по зору І  та ІІ групи</t>
  </si>
  <si>
    <t>надання пільг на житлово-комунальні послуги членам сімей військовослужбовців, які загинули в Афганістані або залишилися інвалідами</t>
  </si>
  <si>
    <t>Разом по коду 3180</t>
  </si>
  <si>
    <t>0113191</t>
  </si>
  <si>
    <t>3191</t>
  </si>
  <si>
    <t>Інші видатки на соціальний захист ветеранів війни та праці</t>
  </si>
  <si>
    <t>Одноразова матеріальна допомога учасникам бойових дій у роки Другої світової війни (населення Галицинівської сільської ради)</t>
  </si>
  <si>
    <t>Разом по коду 0113191</t>
  </si>
  <si>
    <t>придбання продуктів харчування для формування продовольчих наборів для осіб, які перебувають у складних життєвих обставинах</t>
  </si>
  <si>
    <t xml:space="preserve">стипендія одному з батьків загиблого учасника АТО </t>
  </si>
  <si>
    <t>Одноразова матеріальна допомога громадянам, кі постаждали від Чорнобильської катастрофи (1 категорії) та дітям інвалідам, які постаждали від Чорнобильської катастрофи до роковин аварії на Чорнобильській АЕС</t>
  </si>
  <si>
    <t>0113242</t>
  </si>
  <si>
    <t>3242</t>
  </si>
  <si>
    <t>1090</t>
  </si>
  <si>
    <t>0116030</t>
  </si>
  <si>
    <t>6030</t>
  </si>
  <si>
    <t>0620</t>
  </si>
  <si>
    <t>Зменшення асигнувань на придбання вапна, фарби та інвентарю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</si>
  <si>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</si>
  <si>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</si>
  <si>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</si>
  <si>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</si>
  <si>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Організація благоустрою населених пунктів</t>
  </si>
  <si>
    <t>Інші заходи у сфері соціального захисту і соціального забезпечення</t>
  </si>
  <si>
    <t xml:space="preserve">заходи з дезінфекції для запобігання розповсюдження коронавірусної інфекції COVID - 19 </t>
  </si>
  <si>
    <t>0119770</t>
  </si>
  <si>
    <t>9770</t>
  </si>
  <si>
    <t>0180</t>
  </si>
  <si>
    <t xml:space="preserve"> Інші субвенції з місцевого бюджету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</si>
  <si>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</si>
  <si>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</si>
  <si>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</si>
  <si>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</si>
  <si>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Капітальний ремонт приміщень в  адмінбудівлі за адресою вул. Центральна 130 в с.Лимани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</si>
  <si>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</si>
  <si>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</si>
  <si>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громадах"</t>
  </si>
  <si>
    <t>зменшення заробітної плати</t>
  </si>
  <si>
    <t>0611010</t>
  </si>
  <si>
    <t>0910</t>
  </si>
  <si>
    <t>Надання дошкільної освіти</t>
  </si>
  <si>
    <t>поточний ремонт тротуару ДНЗ в с. Прибузьке</t>
  </si>
  <si>
    <t>0611020</t>
  </si>
  <si>
    <t>1020</t>
  </si>
  <si>
    <t>0921</t>
  </si>
  <si>
    <t xml:space="preserve"> Дверні блоки металопластикові 950*2000 м (золотий дуб) 2 одиниці по 9500 грн. за одиницю для Лупарвіської ЗОШ</t>
  </si>
  <si>
    <t>Поточний  ремонт освітлення спортивного майданчика для мініфутболу за адресою: вул Шкільна 8 в с. Українка Вітовського району Миколаївської області</t>
  </si>
  <si>
    <t>Поточний ремонт кабінету "Української мови" Лупарівської ЗОШ</t>
  </si>
  <si>
    <t>Поточний ремонт покрівлі Галицинівської ЗОШ</t>
  </si>
  <si>
    <t>0611161</t>
  </si>
  <si>
    <t>1161</t>
  </si>
  <si>
    <t>0990</t>
  </si>
  <si>
    <t>заробітна плата</t>
  </si>
  <si>
    <t>0614060</t>
  </si>
  <si>
    <t>4060</t>
  </si>
  <si>
    <t>0828</t>
  </si>
  <si>
    <t xml:space="preserve"> Забезпечення діяльності палаців i будинків культури, клубів, центрів дозвілля та iнших клубних закладів</t>
  </si>
  <si>
    <t xml:space="preserve">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</si>
  <si>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 Забезпечення діяльності інших закладів у сфері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</si>
  <si>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</si>
  <si>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0617321</t>
  </si>
  <si>
    <t>7321</t>
  </si>
  <si>
    <t>0443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</si>
  <si>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</si>
  <si>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</si>
  <si>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</si>
  <si>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</si>
  <si>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Разом по коду 0617324</t>
  </si>
  <si>
    <t>1* залучення вільного залишку станом на 01.01.2020 року на загальну суму 1 449 088грн.</t>
  </si>
  <si>
    <t>Надання інших пільг окремим категоріям громадян відповідно до законодавства</t>
  </si>
  <si>
    <t>Інші програми та заходи у сфері охорони здоров'я</t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</si>
  <si>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</si>
  <si>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3* перерозподіл бюджетних призначень по Відділу освіти у сумі 7 693 179 грн.</t>
  </si>
  <si>
    <t>4* залучення залишку коштів освітньої субвенції, що утворився на початок бюджетного періоду  у сумі 2 204 800 грн.</t>
  </si>
  <si>
    <t>5* Повернення субвенції з районного бюджету Вітовського району на виконання місцевих програм соціального захисту населення у сумі 114 595,20 грн.</t>
  </si>
  <si>
    <t xml:space="preserve"> Надання пільг окремим категоріям громадян з оплати послуг зв'язку</t>
  </si>
  <si>
    <t>(код бюджету)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</si>
  <si>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</si>
  <si>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</si>
  <si>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</si>
  <si>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зменшення субвенції для КНП ППР "Міська лікарня №5" на поточні видатки: поточний ремонт у відділені інтенсивної терапії та анестезіології на суму 44 285 грн., на придбання будівельних матеріалів, сантехніки та іншого витратного матеріалу для поточних ремонтів відділень лікарні на суму 59 515 грн.</t>
  </si>
  <si>
    <t>субвенція для КНП ППР "Міська лікарня №5" на оновлення матеріально-технічнох бази для придбання медичного обладнання електричного коагулятору LAPOMED LMP 0104</t>
  </si>
  <si>
    <t>6*</t>
  </si>
  <si>
    <t>1* - 10000 грн.,     2* - 50000 грн.</t>
  </si>
  <si>
    <t xml:space="preserve">заробітна плата </t>
  </si>
  <si>
    <t>Нарахування на заробітну плату</t>
  </si>
  <si>
    <t>7*</t>
  </si>
  <si>
    <t>6* Освітня субвенція з державного бюджету місцевим бюджетам у ссумі 34 100 грн. КБКД 41033900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</si>
</sst>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0.000"/>
    <numFmt numFmtId="186" formatCode="#,##0.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8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 "/>
      <family val="0"/>
    </font>
    <font>
      <b/>
      <sz val="14"/>
      <name val=" "/>
      <family val="0"/>
    </font>
    <font>
      <b/>
      <i/>
      <sz val="14"/>
      <name val=" "/>
      <family val="0"/>
    </font>
    <font>
      <i/>
      <sz val="14"/>
      <name val=" "/>
      <family val="0"/>
    </font>
    <font>
      <sz val="18"/>
      <name val=" "/>
      <family val="0"/>
    </font>
    <font>
      <b/>
      <sz val="14"/>
      <name val="Arial Cyr"/>
      <family val="0"/>
    </font>
    <font>
      <b/>
      <i/>
      <sz val="16"/>
      <name val=" "/>
      <family val="0"/>
    </font>
    <font>
      <b/>
      <i/>
      <sz val="1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 "/>
      <family val="0"/>
    </font>
    <font>
      <b/>
      <sz val="16"/>
      <name val="Arial Cyr"/>
      <family val="0"/>
    </font>
    <font>
      <sz val="16"/>
      <name val=" "/>
      <family val="0"/>
    </font>
    <font>
      <b/>
      <sz val="18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2"/>
      <name val=" "/>
      <family val="0"/>
    </font>
    <font>
      <b/>
      <sz val="12"/>
      <name val=" "/>
      <family val="0"/>
    </font>
    <font>
      <b/>
      <sz val="10"/>
      <name val=" "/>
      <family val="0"/>
    </font>
    <font>
      <b/>
      <sz val="8"/>
      <name val=" "/>
      <family val="0"/>
    </font>
    <font>
      <sz val="8"/>
      <name val="Arial Cyr"/>
      <family val="0"/>
    </font>
    <font>
      <sz val="10"/>
      <name val=" 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 "/>
      <family val="0"/>
    </font>
    <font>
      <sz val="14"/>
      <color indexed="9"/>
      <name val=" "/>
      <family val="0"/>
    </font>
    <font>
      <sz val="14"/>
      <color indexed="8"/>
      <name val="Times New Roman"/>
      <family val="1"/>
    </font>
    <font>
      <sz val="14"/>
      <color indexed="10"/>
      <name val=" "/>
      <family val="0"/>
    </font>
    <font>
      <i/>
      <sz val="14"/>
      <color indexed="10"/>
      <name val=" "/>
      <family val="0"/>
    </font>
    <font>
      <b/>
      <sz val="14"/>
      <color indexed="10"/>
      <name val=" 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 "/>
      <family val="0"/>
    </font>
    <font>
      <sz val="14"/>
      <color theme="0"/>
      <name val=" "/>
      <family val="0"/>
    </font>
    <font>
      <sz val="14"/>
      <color rgb="FF000000"/>
      <name val="Times New Roman"/>
      <family val="1"/>
    </font>
    <font>
      <sz val="14"/>
      <color rgb="FFFF0000"/>
      <name val=" "/>
      <family val="0"/>
    </font>
    <font>
      <i/>
      <sz val="14"/>
      <color rgb="FFFF0000"/>
      <name val=" "/>
      <family val="0"/>
    </font>
    <font>
      <b/>
      <sz val="14"/>
      <color rgb="FFFF0000"/>
      <name val=" "/>
      <family val="0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17">
    <xf numFmtId="0" fontId="0" fillId="0" borderId="0" xfId="0" applyAlignment="1">
      <alignment/>
    </xf>
    <xf numFmtId="0" fontId="6" fillId="0" borderId="0" xfId="53" applyFont="1" applyAlignment="1">
      <alignment vertical="top"/>
      <protection/>
    </xf>
    <xf numFmtId="49" fontId="6" fillId="0" borderId="0" xfId="53" applyNumberFormat="1" applyFont="1" applyAlignment="1">
      <alignment vertical="top"/>
      <protection/>
    </xf>
    <xf numFmtId="0" fontId="6" fillId="0" borderId="0" xfId="53" applyFont="1" applyAlignment="1">
      <alignment vertical="top" wrapText="1"/>
      <protection/>
    </xf>
    <xf numFmtId="184" fontId="6" fillId="0" borderId="0" xfId="53" applyNumberFormat="1" applyFont="1" applyAlignment="1">
      <alignment vertical="top"/>
      <protection/>
    </xf>
    <xf numFmtId="184" fontId="7" fillId="0" borderId="0" xfId="0" applyNumberFormat="1" applyFont="1" applyFill="1" applyAlignment="1">
      <alignment horizontal="left" vertical="top"/>
    </xf>
    <xf numFmtId="0" fontId="6" fillId="0" borderId="0" xfId="53" applyFont="1" applyAlignment="1">
      <alignment horizontal="center" vertical="center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84" fontId="6" fillId="0" borderId="0" xfId="53" applyNumberFormat="1" applyFont="1" applyAlignment="1">
      <alignment horizontal="right" vertical="top"/>
      <protection/>
    </xf>
    <xf numFmtId="184" fontId="7" fillId="0" borderId="0" xfId="53" applyNumberFormat="1" applyFont="1" applyFill="1" applyAlignment="1">
      <alignment horizontal="right" vertical="top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184" fontId="7" fillId="0" borderId="11" xfId="53" applyNumberFormat="1" applyFont="1" applyBorder="1" applyAlignment="1">
      <alignment horizontal="center" vertical="top" wrapText="1"/>
      <protection/>
    </xf>
    <xf numFmtId="184" fontId="7" fillId="0" borderId="12" xfId="53" applyNumberFormat="1" applyFont="1" applyBorder="1" applyAlignment="1">
      <alignment vertical="top"/>
      <protection/>
    </xf>
    <xf numFmtId="1" fontId="8" fillId="0" borderId="13" xfId="53" applyNumberFormat="1" applyFont="1" applyBorder="1" applyAlignment="1">
      <alignment horizontal="center" vertical="top"/>
      <protection/>
    </xf>
    <xf numFmtId="49" fontId="8" fillId="0" borderId="11" xfId="53" applyNumberFormat="1" applyFont="1" applyBorder="1" applyAlignment="1">
      <alignment horizontal="center" vertical="top"/>
      <protection/>
    </xf>
    <xf numFmtId="1" fontId="9" fillId="0" borderId="11" xfId="53" applyNumberFormat="1" applyFont="1" applyBorder="1" applyAlignment="1">
      <alignment horizontal="center" vertical="top" wrapText="1"/>
      <protection/>
    </xf>
    <xf numFmtId="3" fontId="8" fillId="0" borderId="11" xfId="53" applyNumberFormat="1" applyFont="1" applyBorder="1" applyAlignment="1">
      <alignment horizontal="center" vertical="top"/>
      <protection/>
    </xf>
    <xf numFmtId="3" fontId="8" fillId="0" borderId="14" xfId="53" applyNumberFormat="1" applyFont="1" applyBorder="1" applyAlignment="1">
      <alignment horizontal="center" vertical="top"/>
      <protection/>
    </xf>
    <xf numFmtId="3" fontId="8" fillId="0" borderId="11" xfId="53" applyNumberFormat="1" applyFont="1" applyFill="1" applyBorder="1" applyAlignment="1">
      <alignment horizontal="center" vertical="top"/>
      <protection/>
    </xf>
    <xf numFmtId="1" fontId="9" fillId="0" borderId="14" xfId="53" applyNumberFormat="1" applyFont="1" applyBorder="1" applyAlignment="1">
      <alignment horizontal="center" vertical="center"/>
      <protection/>
    </xf>
    <xf numFmtId="1" fontId="9" fillId="0" borderId="12" xfId="53" applyNumberFormat="1" applyFont="1" applyBorder="1" applyAlignment="1">
      <alignment horizontal="center" vertical="top"/>
      <protection/>
    </xf>
    <xf numFmtId="1" fontId="9" fillId="0" borderId="0" xfId="53" applyNumberFormat="1" applyFont="1" applyAlignment="1">
      <alignment horizontal="center" vertical="top"/>
      <protection/>
    </xf>
    <xf numFmtId="1" fontId="9" fillId="0" borderId="13" xfId="53" applyNumberFormat="1" applyFont="1" applyBorder="1" applyAlignment="1">
      <alignment horizontal="center" vertical="top"/>
      <protection/>
    </xf>
    <xf numFmtId="49" fontId="9" fillId="0" borderId="11" xfId="53" applyNumberFormat="1" applyFont="1" applyBorder="1" applyAlignment="1">
      <alignment horizontal="center" vertical="top"/>
      <protection/>
    </xf>
    <xf numFmtId="1" fontId="9" fillId="0" borderId="15" xfId="53" applyNumberFormat="1" applyFont="1" applyFill="1" applyBorder="1" applyAlignment="1">
      <alignment horizontal="center" vertical="top"/>
      <protection/>
    </xf>
    <xf numFmtId="49" fontId="9" fillId="0" borderId="16" xfId="53" applyNumberFormat="1" applyFont="1" applyFill="1" applyBorder="1" applyAlignment="1">
      <alignment horizontal="center" vertical="top"/>
      <protection/>
    </xf>
    <xf numFmtId="184" fontId="9" fillId="0" borderId="11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1" fontId="9" fillId="0" borderId="17" xfId="53" applyNumberFormat="1" applyFont="1" applyFill="1" applyBorder="1" applyAlignment="1">
      <alignment horizontal="center" vertical="top"/>
      <protection/>
    </xf>
    <xf numFmtId="49" fontId="9" fillId="0" borderId="18" xfId="53" applyNumberFormat="1" applyFont="1" applyFill="1" applyBorder="1" applyAlignment="1">
      <alignment horizontal="center" vertical="top"/>
      <protection/>
    </xf>
    <xf numFmtId="1" fontId="8" fillId="0" borderId="17" xfId="53" applyNumberFormat="1" applyFont="1" applyFill="1" applyBorder="1" applyAlignment="1">
      <alignment horizontal="center" vertical="top"/>
      <protection/>
    </xf>
    <xf numFmtId="49" fontId="8" fillId="0" borderId="18" xfId="53" applyNumberFormat="1" applyFont="1" applyFill="1" applyBorder="1" applyAlignment="1">
      <alignment horizontal="center" vertical="top"/>
      <protection/>
    </xf>
    <xf numFmtId="1" fontId="8" fillId="0" borderId="12" xfId="53" applyNumberFormat="1" applyFont="1" applyFill="1" applyBorder="1" applyAlignment="1">
      <alignment horizontal="center" vertical="top"/>
      <protection/>
    </xf>
    <xf numFmtId="1" fontId="8" fillId="0" borderId="0" xfId="53" applyNumberFormat="1" applyFont="1" applyFill="1" applyAlignment="1">
      <alignment horizontal="center" vertical="top"/>
      <protection/>
    </xf>
    <xf numFmtId="0" fontId="7" fillId="0" borderId="11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4" fontId="7" fillId="0" borderId="16" xfId="53" applyNumberFormat="1" applyFont="1" applyFill="1" applyBorder="1" applyAlignment="1">
      <alignment horizontal="center" vertical="center" wrapText="1"/>
      <protection/>
    </xf>
    <xf numFmtId="1" fontId="7" fillId="0" borderId="19" xfId="53" applyNumberFormat="1" applyFont="1" applyFill="1" applyBorder="1" applyAlignment="1">
      <alignment horizontal="center" vertical="center" wrapText="1"/>
      <protection/>
    </xf>
    <xf numFmtId="186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185" fontId="73" fillId="33" borderId="0" xfId="0" applyNumberFormat="1" applyFont="1" applyFill="1" applyAlignment="1">
      <alignment horizontal="center" vertical="top"/>
    </xf>
    <xf numFmtId="184" fontId="7" fillId="0" borderId="0" xfId="53" applyNumberFormat="1" applyFont="1" applyFill="1" applyAlignment="1">
      <alignment horizontal="justify" vertical="top" wrapText="1"/>
      <protection/>
    </xf>
    <xf numFmtId="192" fontId="74" fillId="0" borderId="0" xfId="53" applyNumberFormat="1" applyFont="1" applyFill="1" applyAlignment="1">
      <alignment horizontal="center" vertical="center"/>
      <protection/>
    </xf>
    <xf numFmtId="4" fontId="74" fillId="0" borderId="0" xfId="53" applyNumberFormat="1" applyFont="1" applyFill="1" applyAlignment="1">
      <alignment horizontal="center" vertical="center"/>
      <protection/>
    </xf>
    <xf numFmtId="4" fontId="6" fillId="0" borderId="0" xfId="53" applyNumberFormat="1" applyFont="1" applyAlignment="1">
      <alignment vertical="top"/>
      <protection/>
    </xf>
    <xf numFmtId="0" fontId="6" fillId="0" borderId="0" xfId="53" applyFont="1" applyFill="1" applyBorder="1" applyAlignment="1">
      <alignment vertical="top"/>
      <protection/>
    </xf>
    <xf numFmtId="4" fontId="74" fillId="0" borderId="0" xfId="53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Alignment="1">
      <alignment horizontal="justify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184" fontId="7" fillId="0" borderId="0" xfId="53" applyNumberFormat="1" applyFont="1" applyFill="1" applyBorder="1" applyAlignment="1">
      <alignment vertical="top"/>
      <protection/>
    </xf>
    <xf numFmtId="0" fontId="6" fillId="0" borderId="0" xfId="53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vertical="top"/>
      <protection/>
    </xf>
    <xf numFmtId="0" fontId="6" fillId="0" borderId="0" xfId="53" applyFont="1" applyBorder="1" applyAlignment="1">
      <alignment vertical="top" wrapText="1"/>
      <protection/>
    </xf>
    <xf numFmtId="184" fontId="6" fillId="0" borderId="0" xfId="53" applyNumberFormat="1" applyFont="1" applyBorder="1" applyAlignment="1">
      <alignment vertical="top"/>
      <protection/>
    </xf>
    <xf numFmtId="184" fontId="7" fillId="0" borderId="0" xfId="53" applyNumberFormat="1" applyFont="1" applyFill="1" applyAlignment="1">
      <alignment vertical="top"/>
      <protection/>
    </xf>
    <xf numFmtId="0" fontId="7" fillId="0" borderId="16" xfId="0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73" fillId="0" borderId="21" xfId="0" applyFont="1" applyBorder="1" applyAlignment="1">
      <alignment wrapText="1"/>
    </xf>
    <xf numFmtId="4" fontId="73" fillId="0" borderId="11" xfId="0" applyNumberFormat="1" applyFont="1" applyBorder="1" applyAlignment="1">
      <alignment horizontal="right"/>
    </xf>
    <xf numFmtId="4" fontId="6" fillId="33" borderId="11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left" vertical="top" wrapText="1"/>
    </xf>
    <xf numFmtId="4" fontId="73" fillId="0" borderId="11" xfId="0" applyNumberFormat="1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/>
    </xf>
    <xf numFmtId="4" fontId="7" fillId="33" borderId="23" xfId="0" applyNumberFormat="1" applyFont="1" applyFill="1" applyBorder="1" applyAlignment="1">
      <alignment horizontal="center" vertical="center" wrapText="1"/>
    </xf>
    <xf numFmtId="0" fontId="7" fillId="0" borderId="0" xfId="53" applyFont="1" applyAlignment="1">
      <alignment vertical="top"/>
      <protection/>
    </xf>
    <xf numFmtId="0" fontId="7" fillId="0" borderId="11" xfId="0" applyFont="1" applyFill="1" applyBorder="1" applyAlignment="1">
      <alignment horizontal="left" vertical="top" wrapText="1"/>
    </xf>
    <xf numFmtId="4" fontId="6" fillId="0" borderId="0" xfId="53" applyNumberFormat="1" applyFont="1" applyFill="1" applyBorder="1" applyAlignment="1">
      <alignment horizontal="center" vertical="center" wrapText="1"/>
      <protection/>
    </xf>
    <xf numFmtId="0" fontId="73" fillId="0" borderId="11" xfId="0" applyFont="1" applyBorder="1" applyAlignment="1">
      <alignment wrapText="1"/>
    </xf>
    <xf numFmtId="4" fontId="73" fillId="33" borderId="11" xfId="0" applyNumberFormat="1" applyFont="1" applyFill="1" applyBorder="1" applyAlignment="1">
      <alignment/>
    </xf>
    <xf numFmtId="4" fontId="73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/>
    </xf>
    <xf numFmtId="186" fontId="7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1" fontId="8" fillId="0" borderId="11" xfId="53" applyNumberFormat="1" applyFont="1" applyBorder="1" applyAlignment="1">
      <alignment horizontal="center" vertical="top"/>
      <protection/>
    </xf>
    <xf numFmtId="1" fontId="8" fillId="0" borderId="11" xfId="53" applyNumberFormat="1" applyFont="1" applyBorder="1" applyAlignment="1">
      <alignment horizontal="left" vertical="top"/>
      <protection/>
    </xf>
    <xf numFmtId="3" fontId="9" fillId="0" borderId="11" xfId="53" applyNumberFormat="1" applyFont="1" applyBorder="1" applyAlignment="1">
      <alignment horizontal="center" vertical="top"/>
      <protection/>
    </xf>
    <xf numFmtId="3" fontId="9" fillId="0" borderId="14" xfId="53" applyNumberFormat="1" applyFont="1" applyBorder="1" applyAlignment="1">
      <alignment horizontal="center" vertical="top"/>
      <protection/>
    </xf>
    <xf numFmtId="184" fontId="9" fillId="0" borderId="14" xfId="53" applyNumberFormat="1" applyFont="1" applyFill="1" applyBorder="1" applyAlignment="1">
      <alignment horizontal="center" vertical="center"/>
      <protection/>
    </xf>
    <xf numFmtId="184" fontId="8" fillId="0" borderId="11" xfId="53" applyNumberFormat="1" applyFont="1" applyFill="1" applyBorder="1" applyAlignment="1">
      <alignment horizontal="center" vertical="center"/>
      <protection/>
    </xf>
    <xf numFmtId="1" fontId="9" fillId="0" borderId="14" xfId="53" applyNumberFormat="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vertical="top" wrapText="1"/>
    </xf>
    <xf numFmtId="184" fontId="9" fillId="0" borderId="22" xfId="53" applyNumberFormat="1" applyFont="1" applyFill="1" applyBorder="1" applyAlignment="1">
      <alignment horizontal="center" vertical="center"/>
      <protection/>
    </xf>
    <xf numFmtId="4" fontId="8" fillId="0" borderId="11" xfId="53" applyNumberFormat="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1" fontId="9" fillId="0" borderId="14" xfId="53" applyNumberFormat="1" applyFont="1" applyFill="1" applyBorder="1" applyAlignment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49" fontId="7" fillId="33" borderId="0" xfId="53" applyNumberFormat="1" applyFont="1" applyFill="1" applyBorder="1" applyAlignment="1">
      <alignment horizontal="center" vertical="top" wrapText="1"/>
      <protection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53" applyNumberFormat="1" applyFont="1" applyFill="1" applyBorder="1" applyAlignment="1">
      <alignment horizontal="center" vertical="center" wrapText="1"/>
      <protection/>
    </xf>
    <xf numFmtId="1" fontId="7" fillId="0" borderId="0" xfId="53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73" fillId="33" borderId="0" xfId="0" applyFont="1" applyFill="1" applyBorder="1" applyAlignment="1">
      <alignment wrapText="1"/>
    </xf>
    <xf numFmtId="0" fontId="73" fillId="33" borderId="11" xfId="0" applyFont="1" applyFill="1" applyBorder="1" applyAlignment="1">
      <alignment wrapText="1"/>
    </xf>
    <xf numFmtId="1" fontId="8" fillId="0" borderId="0" xfId="53" applyNumberFormat="1" applyFont="1" applyFill="1" applyBorder="1" applyAlignment="1">
      <alignment horizontal="center" vertical="top"/>
      <protection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" fontId="6" fillId="33" borderId="11" xfId="53" applyNumberFormat="1" applyFont="1" applyFill="1" applyBorder="1" applyAlignment="1">
      <alignment horizontal="center" wrapText="1"/>
      <protection/>
    </xf>
    <xf numFmtId="0" fontId="73" fillId="33" borderId="22" xfId="0" applyFont="1" applyFill="1" applyBorder="1" applyAlignment="1">
      <alignment wrapText="1"/>
    </xf>
    <xf numFmtId="0" fontId="6" fillId="0" borderId="22" xfId="0" applyFont="1" applyBorder="1" applyAlignment="1">
      <alignment vertical="top" wrapText="1"/>
    </xf>
    <xf numFmtId="4" fontId="7" fillId="33" borderId="11" xfId="53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3" fillId="15" borderId="22" xfId="0" applyFont="1" applyFill="1" applyBorder="1" applyAlignment="1">
      <alignment wrapText="1"/>
    </xf>
    <xf numFmtId="4" fontId="73" fillId="15" borderId="11" xfId="0" applyNumberFormat="1" applyFont="1" applyFill="1" applyBorder="1" applyAlignment="1">
      <alignment/>
    </xf>
    <xf numFmtId="4" fontId="73" fillId="15" borderId="11" xfId="0" applyNumberFormat="1" applyFont="1" applyFill="1" applyBorder="1" applyAlignment="1">
      <alignment horizontal="right"/>
    </xf>
    <xf numFmtId="4" fontId="6" fillId="15" borderId="11" xfId="53" applyNumberFormat="1" applyFont="1" applyFill="1" applyBorder="1" applyAlignment="1">
      <alignment horizontal="center" vertical="center" wrapText="1"/>
      <protection/>
    </xf>
    <xf numFmtId="4" fontId="6" fillId="15" borderId="11" xfId="53" applyNumberFormat="1" applyFont="1" applyFill="1" applyBorder="1" applyAlignment="1">
      <alignment horizontal="center" wrapText="1"/>
      <protection/>
    </xf>
    <xf numFmtId="0" fontId="7" fillId="0" borderId="27" xfId="0" applyFont="1" applyBorder="1" applyAlignment="1">
      <alignment vertical="top" wrapText="1"/>
    </xf>
    <xf numFmtId="0" fontId="73" fillId="15" borderId="20" xfId="0" applyFont="1" applyFill="1" applyBorder="1" applyAlignment="1">
      <alignment wrapText="1"/>
    </xf>
    <xf numFmtId="0" fontId="73" fillId="15" borderId="11" xfId="0" applyFont="1" applyFill="1" applyBorder="1" applyAlignment="1">
      <alignment wrapText="1"/>
    </xf>
    <xf numFmtId="0" fontId="6" fillId="15" borderId="11" xfId="0" applyFont="1" applyFill="1" applyBorder="1" applyAlignment="1">
      <alignment horizontal="left" vertical="top" wrapText="1"/>
    </xf>
    <xf numFmtId="4" fontId="7" fillId="15" borderId="16" xfId="53" applyNumberFormat="1" applyFont="1" applyFill="1" applyBorder="1" applyAlignment="1">
      <alignment horizontal="center" vertical="center" wrapText="1"/>
      <protection/>
    </xf>
    <xf numFmtId="0" fontId="6" fillId="15" borderId="26" xfId="0" applyFont="1" applyFill="1" applyBorder="1" applyAlignment="1">
      <alignment horizontal="left" vertical="top" wrapText="1"/>
    </xf>
    <xf numFmtId="4" fontId="6" fillId="15" borderId="11" xfId="0" applyNumberFormat="1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left" vertical="top" wrapText="1"/>
    </xf>
    <xf numFmtId="4" fontId="7" fillId="15" borderId="11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top" wrapText="1"/>
    </xf>
    <xf numFmtId="184" fontId="8" fillId="33" borderId="11" xfId="53" applyNumberFormat="1" applyFont="1" applyFill="1" applyBorder="1" applyAlignment="1">
      <alignment horizontal="center" vertical="center"/>
      <protection/>
    </xf>
    <xf numFmtId="1" fontId="8" fillId="9" borderId="17" xfId="53" applyNumberFormat="1" applyFont="1" applyFill="1" applyBorder="1" applyAlignment="1">
      <alignment horizontal="center" vertical="top"/>
      <protection/>
    </xf>
    <xf numFmtId="49" fontId="8" fillId="9" borderId="18" xfId="53" applyNumberFormat="1" applyFont="1" applyFill="1" applyBorder="1" applyAlignment="1">
      <alignment horizontal="center" vertical="top"/>
      <protection/>
    </xf>
    <xf numFmtId="0" fontId="6" fillId="9" borderId="26" xfId="0" applyFont="1" applyFill="1" applyBorder="1" applyAlignment="1">
      <alignment horizontal="left" vertical="top" wrapText="1"/>
    </xf>
    <xf numFmtId="184" fontId="9" fillId="9" borderId="11" xfId="53" applyNumberFormat="1" applyFont="1" applyFill="1" applyBorder="1" applyAlignment="1">
      <alignment horizontal="center" vertical="center"/>
      <protection/>
    </xf>
    <xf numFmtId="1" fontId="9" fillId="9" borderId="14" xfId="53" applyNumberFormat="1" applyFont="1" applyFill="1" applyBorder="1" applyAlignment="1">
      <alignment horizontal="center" vertical="center"/>
      <protection/>
    </xf>
    <xf numFmtId="1" fontId="8" fillId="9" borderId="12" xfId="53" applyNumberFormat="1" applyFont="1" applyFill="1" applyBorder="1" applyAlignment="1">
      <alignment horizontal="center" vertical="top"/>
      <protection/>
    </xf>
    <xf numFmtId="1" fontId="8" fillId="9" borderId="0" xfId="53" applyNumberFormat="1" applyFont="1" applyFill="1" applyAlignment="1">
      <alignment horizontal="center" vertical="top"/>
      <protection/>
    </xf>
    <xf numFmtId="1" fontId="8" fillId="33" borderId="17" xfId="53" applyNumberFormat="1" applyFont="1" applyFill="1" applyBorder="1" applyAlignment="1">
      <alignment horizontal="center" vertical="top"/>
      <protection/>
    </xf>
    <xf numFmtId="49" fontId="8" fillId="33" borderId="18" xfId="53" applyNumberFormat="1" applyFont="1" applyFill="1" applyBorder="1" applyAlignment="1">
      <alignment horizontal="center" vertical="top"/>
      <protection/>
    </xf>
    <xf numFmtId="0" fontId="6" fillId="33" borderId="26" xfId="0" applyFont="1" applyFill="1" applyBorder="1" applyAlignment="1">
      <alignment horizontal="left" vertical="top" wrapText="1"/>
    </xf>
    <xf numFmtId="184" fontId="9" fillId="33" borderId="11" xfId="53" applyNumberFormat="1" applyFont="1" applyFill="1" applyBorder="1" applyAlignment="1">
      <alignment horizontal="center" vertical="center"/>
      <protection/>
    </xf>
    <xf numFmtId="1" fontId="9" fillId="33" borderId="14" xfId="53" applyNumberFormat="1" applyFont="1" applyFill="1" applyBorder="1" applyAlignment="1">
      <alignment horizontal="center" vertical="center"/>
      <protection/>
    </xf>
    <xf numFmtId="1" fontId="8" fillId="33" borderId="12" xfId="53" applyNumberFormat="1" applyFont="1" applyFill="1" applyBorder="1" applyAlignment="1">
      <alignment horizontal="center" vertical="top"/>
      <protection/>
    </xf>
    <xf numFmtId="1" fontId="8" fillId="33" borderId="0" xfId="53" applyNumberFormat="1" applyFont="1" applyFill="1" applyAlignment="1">
      <alignment horizontal="center" vertical="top"/>
      <protection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4" fontId="7" fillId="33" borderId="16" xfId="53" applyNumberFormat="1" applyFont="1" applyFill="1" applyBorder="1" applyAlignment="1">
      <alignment horizontal="center" vertical="center" wrapText="1"/>
      <protection/>
    </xf>
    <xf numFmtId="0" fontId="73" fillId="33" borderId="20" xfId="0" applyFont="1" applyFill="1" applyBorder="1" applyAlignment="1">
      <alignment wrapText="1"/>
    </xf>
    <xf numFmtId="4" fontId="73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/>
      <protection/>
    </xf>
    <xf numFmtId="49" fontId="6" fillId="0" borderId="11" xfId="53" applyNumberFormat="1" applyFont="1" applyBorder="1" applyAlignment="1">
      <alignment vertical="top"/>
      <protection/>
    </xf>
    <xf numFmtId="0" fontId="6" fillId="0" borderId="11" xfId="53" applyFont="1" applyBorder="1" applyAlignment="1">
      <alignment vertical="top" wrapText="1"/>
      <protection/>
    </xf>
    <xf numFmtId="184" fontId="6" fillId="0" borderId="11" xfId="53" applyNumberFormat="1" applyFont="1" applyBorder="1" applyAlignment="1">
      <alignment vertical="top"/>
      <protection/>
    </xf>
    <xf numFmtId="184" fontId="7" fillId="0" borderId="11" xfId="53" applyNumberFormat="1" applyFont="1" applyFill="1" applyBorder="1" applyAlignment="1">
      <alignment vertical="top"/>
      <protection/>
    </xf>
    <xf numFmtId="0" fontId="6" fillId="0" borderId="16" xfId="53" applyFont="1" applyBorder="1" applyAlignment="1">
      <alignment vertical="top"/>
      <protection/>
    </xf>
    <xf numFmtId="0" fontId="6" fillId="0" borderId="26" xfId="0" applyFont="1" applyBorder="1" applyAlignment="1">
      <alignment horizontal="left" vertical="top" wrapText="1"/>
    </xf>
    <xf numFmtId="0" fontId="14" fillId="0" borderId="11" xfId="53" applyFont="1" applyBorder="1" applyAlignment="1">
      <alignment vertical="top" wrapText="1"/>
      <protection/>
    </xf>
    <xf numFmtId="0" fontId="14" fillId="0" borderId="11" xfId="0" applyFont="1" applyBorder="1" applyAlignment="1">
      <alignment wrapText="1"/>
    </xf>
    <xf numFmtId="0" fontId="7" fillId="0" borderId="11" xfId="53" applyFont="1" applyBorder="1" applyAlignment="1">
      <alignment vertical="top" wrapText="1"/>
      <protection/>
    </xf>
    <xf numFmtId="0" fontId="7" fillId="0" borderId="26" xfId="53" applyFont="1" applyBorder="1" applyAlignment="1">
      <alignment vertical="top" wrapText="1"/>
      <protection/>
    </xf>
    <xf numFmtId="0" fontId="0" fillId="0" borderId="11" xfId="0" applyBorder="1" applyAlignment="1">
      <alignment vertical="top"/>
    </xf>
    <xf numFmtId="0" fontId="6" fillId="0" borderId="26" xfId="53" applyFont="1" applyBorder="1" applyAlignment="1">
      <alignment vertical="top" wrapText="1"/>
      <protection/>
    </xf>
    <xf numFmtId="184" fontId="6" fillId="0" borderId="11" xfId="53" applyNumberFormat="1" applyFont="1" applyFill="1" applyBorder="1" applyAlignment="1">
      <alignment vertical="top"/>
      <protection/>
    </xf>
    <xf numFmtId="0" fontId="7" fillId="0" borderId="26" xfId="0" applyFont="1" applyBorder="1" applyAlignment="1">
      <alignment horizontal="left" vertical="top" wrapText="1"/>
    </xf>
    <xf numFmtId="0" fontId="75" fillId="0" borderId="29" xfId="0" applyFont="1" applyBorder="1" applyAlignment="1">
      <alignment wrapText="1"/>
    </xf>
    <xf numFmtId="0" fontId="75" fillId="0" borderId="29" xfId="0" applyFont="1" applyBorder="1" applyAlignment="1">
      <alignment horizontal="right"/>
    </xf>
    <xf numFmtId="1" fontId="9" fillId="0" borderId="22" xfId="53" applyNumberFormat="1" applyFont="1" applyBorder="1" applyAlignment="1">
      <alignment horizontal="center" vertical="center"/>
      <protection/>
    </xf>
    <xf numFmtId="1" fontId="9" fillId="0" borderId="22" xfId="53" applyNumberFormat="1" applyFont="1" applyFill="1" applyBorder="1" applyAlignment="1">
      <alignment horizontal="center" vertical="center"/>
      <protection/>
    </xf>
    <xf numFmtId="1" fontId="9" fillId="33" borderId="22" xfId="53" applyNumberFormat="1" applyFont="1" applyFill="1" applyBorder="1" applyAlignment="1">
      <alignment horizontal="center" vertical="center"/>
      <protection/>
    </xf>
    <xf numFmtId="1" fontId="9" fillId="0" borderId="22" xfId="53" applyNumberFormat="1" applyFont="1" applyFill="1" applyBorder="1" applyAlignment="1">
      <alignment horizontal="center" vertical="center" wrapText="1"/>
      <protection/>
    </xf>
    <xf numFmtId="1" fontId="7" fillId="0" borderId="30" xfId="53" applyNumberFormat="1" applyFont="1" applyFill="1" applyBorder="1" applyAlignment="1">
      <alignment horizontal="center" vertical="center" wrapText="1"/>
      <protection/>
    </xf>
    <xf numFmtId="184" fontId="7" fillId="0" borderId="11" xfId="53" applyNumberFormat="1" applyFont="1" applyBorder="1" applyAlignment="1">
      <alignment vertical="top"/>
      <protection/>
    </xf>
    <xf numFmtId="1" fontId="9" fillId="0" borderId="11" xfId="53" applyNumberFormat="1" applyFont="1" applyBorder="1" applyAlignment="1">
      <alignment horizontal="center" vertical="top"/>
      <protection/>
    </xf>
    <xf numFmtId="1" fontId="9" fillId="0" borderId="11" xfId="53" applyNumberFormat="1" applyFont="1" applyFill="1" applyBorder="1" applyAlignment="1">
      <alignment horizontal="center" vertical="top"/>
      <protection/>
    </xf>
    <xf numFmtId="1" fontId="8" fillId="0" borderId="11" xfId="53" applyNumberFormat="1" applyFont="1" applyFill="1" applyBorder="1" applyAlignment="1">
      <alignment horizontal="center" vertical="top"/>
      <protection/>
    </xf>
    <xf numFmtId="1" fontId="8" fillId="33" borderId="11" xfId="53" applyNumberFormat="1" applyFont="1" applyFill="1" applyBorder="1" applyAlignment="1">
      <alignment horizontal="center" vertical="top"/>
      <protection/>
    </xf>
    <xf numFmtId="186" fontId="7" fillId="0" borderId="11" xfId="0" applyNumberFormat="1" applyFont="1" applyFill="1" applyBorder="1" applyAlignment="1">
      <alignment vertical="top"/>
    </xf>
    <xf numFmtId="186" fontId="7" fillId="33" borderId="11" xfId="0" applyNumberFormat="1" applyFont="1" applyFill="1" applyBorder="1" applyAlignment="1">
      <alignment vertical="top"/>
    </xf>
    <xf numFmtId="0" fontId="7" fillId="0" borderId="11" xfId="53" applyFont="1" applyBorder="1" applyAlignment="1">
      <alignment vertical="top"/>
      <protection/>
    </xf>
    <xf numFmtId="4" fontId="6" fillId="0" borderId="11" xfId="53" applyNumberFormat="1" applyFont="1" applyBorder="1" applyAlignment="1">
      <alignment vertical="top"/>
      <protection/>
    </xf>
    <xf numFmtId="4" fontId="6" fillId="0" borderId="11" xfId="53" applyNumberFormat="1" applyFont="1" applyBorder="1" applyAlignment="1">
      <alignment horizontal="justify" vertical="top" wrapText="1"/>
      <protection/>
    </xf>
    <xf numFmtId="4" fontId="6" fillId="0" borderId="11" xfId="53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wrapText="1"/>
    </xf>
    <xf numFmtId="49" fontId="6" fillId="0" borderId="16" xfId="53" applyNumberFormat="1" applyFont="1" applyBorder="1" applyAlignment="1">
      <alignment vertical="top"/>
      <protection/>
    </xf>
    <xf numFmtId="0" fontId="14" fillId="0" borderId="16" xfId="0" applyFont="1" applyBorder="1" applyAlignment="1">
      <alignment wrapText="1"/>
    </xf>
    <xf numFmtId="184" fontId="7" fillId="0" borderId="16" xfId="53" applyNumberFormat="1" applyFont="1" applyFill="1" applyBorder="1" applyAlignment="1">
      <alignment vertical="top"/>
      <protection/>
    </xf>
    <xf numFmtId="0" fontId="6" fillId="0" borderId="31" xfId="53" applyFont="1" applyBorder="1" applyAlignment="1">
      <alignment vertical="top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16" fillId="0" borderId="11" xfId="0" applyFont="1" applyBorder="1" applyAlignment="1">
      <alignment wrapText="1"/>
    </xf>
    <xf numFmtId="0" fontId="6" fillId="0" borderId="26" xfId="53" applyFont="1" applyBorder="1" applyAlignment="1">
      <alignment vertical="top"/>
      <protection/>
    </xf>
    <xf numFmtId="0" fontId="6" fillId="0" borderId="32" xfId="53" applyFont="1" applyBorder="1" applyAlignment="1">
      <alignment vertical="top"/>
      <protection/>
    </xf>
    <xf numFmtId="0" fontId="14" fillId="0" borderId="11" xfId="0" applyFont="1" applyBorder="1" applyAlignment="1">
      <alignment vertical="top" wrapText="1"/>
    </xf>
    <xf numFmtId="184" fontId="17" fillId="0" borderId="11" xfId="53" applyNumberFormat="1" applyFont="1" applyFill="1" applyBorder="1" applyAlignment="1">
      <alignment vertical="top"/>
      <protection/>
    </xf>
    <xf numFmtId="4" fontId="17" fillId="0" borderId="16" xfId="53" applyNumberFormat="1" applyFont="1" applyFill="1" applyBorder="1" applyAlignment="1">
      <alignment horizontal="center" vertical="center" wrapText="1"/>
      <protection/>
    </xf>
    <xf numFmtId="184" fontId="6" fillId="0" borderId="0" xfId="53" applyNumberFormat="1" applyFont="1" applyAlignment="1">
      <alignment horizontal="center" vertical="center"/>
      <protection/>
    </xf>
    <xf numFmtId="0" fontId="6" fillId="0" borderId="30" xfId="53" applyFont="1" applyBorder="1" applyAlignment="1">
      <alignment vertical="top"/>
      <protection/>
    </xf>
    <xf numFmtId="0" fontId="0" fillId="0" borderId="32" xfId="0" applyBorder="1" applyAlignment="1">
      <alignment vertical="top"/>
    </xf>
    <xf numFmtId="0" fontId="6" fillId="0" borderId="22" xfId="53" applyFont="1" applyBorder="1" applyAlignment="1">
      <alignment vertical="top"/>
      <protection/>
    </xf>
    <xf numFmtId="0" fontId="0" fillId="0" borderId="26" xfId="0" applyBorder="1" applyAlignment="1">
      <alignment vertical="top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 horizontal="right"/>
    </xf>
    <xf numFmtId="0" fontId="75" fillId="33" borderId="11" xfId="0" applyFont="1" applyFill="1" applyBorder="1" applyAlignment="1">
      <alignment/>
    </xf>
    <xf numFmtId="0" fontId="75" fillId="33" borderId="11" xfId="0" applyFont="1" applyFill="1" applyBorder="1" applyAlignment="1">
      <alignment wrapText="1"/>
    </xf>
    <xf numFmtId="0" fontId="75" fillId="0" borderId="12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19" fillId="0" borderId="0" xfId="53" applyFont="1" applyAlignment="1">
      <alignment vertical="top"/>
      <protection/>
    </xf>
    <xf numFmtId="49" fontId="19" fillId="0" borderId="0" xfId="53" applyNumberFormat="1" applyFont="1" applyAlignment="1">
      <alignment vertical="top"/>
      <protection/>
    </xf>
    <xf numFmtId="0" fontId="19" fillId="0" borderId="0" xfId="53" applyFont="1" applyAlignment="1">
      <alignment vertical="top" wrapText="1"/>
      <protection/>
    </xf>
    <xf numFmtId="184" fontId="19" fillId="0" borderId="0" xfId="53" applyNumberFormat="1" applyFont="1" applyAlignment="1">
      <alignment vertical="top"/>
      <protection/>
    </xf>
    <xf numFmtId="184" fontId="17" fillId="0" borderId="0" xfId="53" applyNumberFormat="1" applyFont="1" applyFill="1" applyAlignment="1">
      <alignment vertical="top"/>
      <protection/>
    </xf>
    <xf numFmtId="0" fontId="23" fillId="0" borderId="26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 wrapText="1"/>
    </xf>
    <xf numFmtId="0" fontId="23" fillId="33" borderId="26" xfId="0" applyFont="1" applyFill="1" applyBorder="1" applyAlignment="1">
      <alignment horizontal="left" vertical="top" wrapText="1"/>
    </xf>
    <xf numFmtId="0" fontId="24" fillId="33" borderId="26" xfId="0" applyFont="1" applyFill="1" applyBorder="1" applyAlignment="1">
      <alignment horizontal="left" vertical="top" wrapText="1"/>
    </xf>
    <xf numFmtId="1" fontId="8" fillId="0" borderId="26" xfId="53" applyNumberFormat="1" applyFont="1" applyBorder="1" applyAlignment="1">
      <alignment horizontal="center" vertical="top"/>
      <protection/>
    </xf>
    <xf numFmtId="0" fontId="7" fillId="0" borderId="28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 vertical="top"/>
    </xf>
    <xf numFmtId="49" fontId="8" fillId="0" borderId="11" xfId="53" applyNumberFormat="1" applyFont="1" applyFill="1" applyBorder="1" applyAlignment="1">
      <alignment horizontal="center" vertical="top"/>
      <protection/>
    </xf>
    <xf numFmtId="49" fontId="8" fillId="33" borderId="11" xfId="53" applyNumberFormat="1" applyFont="1" applyFill="1" applyBorder="1" applyAlignment="1">
      <alignment horizontal="center" vertical="top"/>
      <protection/>
    </xf>
    <xf numFmtId="49" fontId="7" fillId="0" borderId="16" xfId="0" applyNumberFormat="1" applyFont="1" applyFill="1" applyBorder="1" applyAlignment="1">
      <alignment horizontal="center" vertical="top"/>
    </xf>
    <xf numFmtId="4" fontId="76" fillId="33" borderId="11" xfId="53" applyNumberFormat="1" applyFont="1" applyFill="1" applyBorder="1" applyAlignment="1">
      <alignment horizontal="center" vertical="center" wrapText="1"/>
      <protection/>
    </xf>
    <xf numFmtId="4" fontId="76" fillId="0" borderId="11" xfId="53" applyNumberFormat="1" applyFont="1" applyFill="1" applyBorder="1" applyAlignment="1">
      <alignment horizontal="center" vertical="center" wrapText="1"/>
      <protection/>
    </xf>
    <xf numFmtId="1" fontId="77" fillId="0" borderId="14" xfId="53" applyNumberFormat="1" applyFont="1" applyFill="1" applyBorder="1" applyAlignment="1">
      <alignment horizontal="center" vertical="center"/>
      <protection/>
    </xf>
    <xf numFmtId="49" fontId="78" fillId="0" borderId="11" xfId="0" applyNumberFormat="1" applyFont="1" applyFill="1" applyBorder="1" applyAlignment="1">
      <alignment horizontal="center" vertical="top"/>
    </xf>
    <xf numFmtId="4" fontId="76" fillId="0" borderId="11" xfId="0" applyNumberFormat="1" applyFont="1" applyBorder="1" applyAlignment="1">
      <alignment horizontal="right"/>
    </xf>
    <xf numFmtId="4" fontId="76" fillId="33" borderId="11" xfId="0" applyNumberFormat="1" applyFont="1" applyFill="1" applyBorder="1" applyAlignment="1">
      <alignment horizontal="right"/>
    </xf>
    <xf numFmtId="4" fontId="78" fillId="0" borderId="16" xfId="53" applyNumberFormat="1" applyFont="1" applyFill="1" applyBorder="1" applyAlignment="1">
      <alignment horizontal="center" vertical="center" wrapText="1"/>
      <protection/>
    </xf>
    <xf numFmtId="4" fontId="76" fillId="0" borderId="11" xfId="0" applyNumberFormat="1" applyFont="1" applyBorder="1" applyAlignment="1">
      <alignment/>
    </xf>
    <xf numFmtId="4" fontId="76" fillId="33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 vertical="top"/>
    </xf>
    <xf numFmtId="49" fontId="29" fillId="0" borderId="3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/>
    </xf>
    <xf numFmtId="0" fontId="6" fillId="33" borderId="2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4" fontId="6" fillId="33" borderId="16" xfId="53" applyNumberFormat="1" applyFont="1" applyFill="1" applyBorder="1" applyAlignment="1">
      <alignment horizontal="center" vertical="center" wrapText="1"/>
      <protection/>
    </xf>
    <xf numFmtId="0" fontId="30" fillId="0" borderId="11" xfId="53" applyFont="1" applyBorder="1" applyAlignment="1">
      <alignment vertical="top" wrapText="1"/>
      <protection/>
    </xf>
    <xf numFmtId="0" fontId="30" fillId="0" borderId="11" xfId="0" applyFont="1" applyBorder="1" applyAlignment="1">
      <alignment wrapText="1"/>
    </xf>
    <xf numFmtId="0" fontId="79" fillId="0" borderId="29" xfId="0" applyFont="1" applyBorder="1" applyAlignment="1">
      <alignment wrapText="1"/>
    </xf>
    <xf numFmtId="0" fontId="79" fillId="0" borderId="12" xfId="0" applyFont="1" applyBorder="1" applyAlignment="1">
      <alignment wrapText="1"/>
    </xf>
    <xf numFmtId="0" fontId="79" fillId="0" borderId="11" xfId="0" applyFont="1" applyBorder="1" applyAlignment="1">
      <alignment wrapText="1"/>
    </xf>
    <xf numFmtId="184" fontId="6" fillId="0" borderId="16" xfId="53" applyNumberFormat="1" applyFont="1" applyFill="1" applyBorder="1" applyAlignment="1">
      <alignment vertical="top"/>
      <protection/>
    </xf>
    <xf numFmtId="4" fontId="7" fillId="33" borderId="11" xfId="53" applyNumberFormat="1" applyFont="1" applyFill="1" applyBorder="1" applyAlignment="1">
      <alignment horizontal="center" vertical="top" wrapText="1"/>
      <protection/>
    </xf>
    <xf numFmtId="0" fontId="30" fillId="0" borderId="16" xfId="0" applyFont="1" applyBorder="1" applyAlignment="1">
      <alignment wrapText="1"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top"/>
      <protection/>
    </xf>
    <xf numFmtId="49" fontId="8" fillId="0" borderId="13" xfId="53" applyNumberFormat="1" applyFont="1" applyFill="1" applyBorder="1" applyAlignment="1">
      <alignment horizontal="center" vertical="top"/>
      <protection/>
    </xf>
    <xf numFmtId="49" fontId="8" fillId="33" borderId="13" xfId="53" applyNumberFormat="1" applyFont="1" applyFill="1" applyBorder="1" applyAlignment="1">
      <alignment horizontal="center" vertical="top"/>
      <protection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29" fillId="0" borderId="33" xfId="0" applyNumberFormat="1" applyFont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49" fontId="78" fillId="0" borderId="13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4" fontId="7" fillId="33" borderId="23" xfId="53" applyNumberFormat="1" applyFont="1" applyFill="1" applyBorder="1" applyAlignment="1">
      <alignment horizontal="center" vertical="center" wrapText="1"/>
      <protection/>
    </xf>
    <xf numFmtId="1" fontId="7" fillId="0" borderId="35" xfId="53" applyNumberFormat="1" applyFont="1" applyFill="1" applyBorder="1" applyAlignment="1">
      <alignment horizontal="center" vertical="center" wrapText="1"/>
      <protection/>
    </xf>
    <xf numFmtId="4" fontId="7" fillId="33" borderId="0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Alignment="1">
      <alignment horizontal="center" vertical="top"/>
      <protection/>
    </xf>
    <xf numFmtId="0" fontId="25" fillId="0" borderId="36" xfId="53" applyFont="1" applyBorder="1" applyAlignment="1">
      <alignment/>
      <protection/>
    </xf>
    <xf numFmtId="49" fontId="8" fillId="0" borderId="13" xfId="53" applyNumberFormat="1" applyFont="1" applyBorder="1" applyAlignment="1">
      <alignment horizontal="center" vertical="top"/>
      <protection/>
    </xf>
    <xf numFmtId="49" fontId="8" fillId="0" borderId="26" xfId="53" applyNumberFormat="1" applyFont="1" applyBorder="1" applyAlignment="1">
      <alignment horizontal="center" vertical="top"/>
      <protection/>
    </xf>
    <xf numFmtId="1" fontId="8" fillId="0" borderId="13" xfId="53" applyNumberFormat="1" applyFont="1" applyFill="1" applyBorder="1" applyAlignment="1">
      <alignment horizontal="center" vertical="top"/>
      <protection/>
    </xf>
    <xf numFmtId="0" fontId="6" fillId="0" borderId="25" xfId="0" applyFont="1" applyFill="1" applyBorder="1" applyAlignment="1">
      <alignment horizontal="left" vertical="top" wrapText="1"/>
    </xf>
    <xf numFmtId="4" fontId="6" fillId="0" borderId="31" xfId="0" applyNumberFormat="1" applyFont="1" applyFill="1" applyBorder="1" applyAlignment="1">
      <alignment horizontal="center" vertical="center" wrapText="1"/>
    </xf>
    <xf numFmtId="1" fontId="9" fillId="0" borderId="37" xfId="53" applyNumberFormat="1" applyFont="1" applyFill="1" applyBorder="1" applyAlignment="1">
      <alignment horizontal="center" vertical="center"/>
      <protection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Alignment="1">
      <alignment vertical="top" wrapText="1"/>
    </xf>
    <xf numFmtId="0" fontId="10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9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6" fillId="0" borderId="0" xfId="53" applyNumberFormat="1" applyFont="1" applyAlignment="1">
      <alignment vertical="top"/>
      <protection/>
    </xf>
    <xf numFmtId="0" fontId="0" fillId="0" borderId="0" xfId="0" applyAlignment="1">
      <alignment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6" fillId="0" borderId="0" xfId="53" applyFont="1" applyFill="1" applyBorder="1" applyAlignment="1">
      <alignment horizontal="left" vertical="top"/>
      <protection/>
    </xf>
    <xf numFmtId="0" fontId="7" fillId="0" borderId="22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4" fillId="0" borderId="3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1" fontId="7" fillId="0" borderId="22" xfId="53" applyNumberFormat="1" applyFont="1" applyFill="1" applyBorder="1" applyAlignment="1">
      <alignment horizontal="center" vertical="top"/>
      <protection/>
    </xf>
    <xf numFmtId="0" fontId="6" fillId="0" borderId="38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49" fontId="7" fillId="33" borderId="39" xfId="53" applyNumberFormat="1" applyFont="1" applyFill="1" applyBorder="1" applyAlignment="1">
      <alignment horizontal="center" vertical="top" wrapText="1"/>
      <protection/>
    </xf>
    <xf numFmtId="49" fontId="7" fillId="33" borderId="40" xfId="53" applyNumberFormat="1" applyFont="1" applyFill="1" applyBorder="1" applyAlignment="1">
      <alignment horizontal="center" vertical="top" wrapText="1"/>
      <protection/>
    </xf>
    <xf numFmtId="49" fontId="7" fillId="33" borderId="41" xfId="53" applyNumberFormat="1" applyFont="1" applyFill="1" applyBorder="1" applyAlignment="1">
      <alignment horizontal="center" vertical="top" wrapText="1"/>
      <protection/>
    </xf>
    <xf numFmtId="0" fontId="8" fillId="0" borderId="22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184" fontId="7" fillId="0" borderId="43" xfId="53" applyNumberFormat="1" applyFont="1" applyBorder="1" applyAlignment="1">
      <alignment horizontal="center" vertical="top" wrapText="1"/>
      <protection/>
    </xf>
    <xf numFmtId="0" fontId="25" fillId="0" borderId="44" xfId="53" applyFont="1" applyBorder="1" applyAlignment="1">
      <alignment horizontal="center" vertical="top" wrapText="1"/>
      <protection/>
    </xf>
    <xf numFmtId="0" fontId="28" fillId="0" borderId="45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8" fillId="0" borderId="25" xfId="0" applyFont="1" applyBorder="1" applyAlignment="1">
      <alignment vertical="top"/>
    </xf>
    <xf numFmtId="0" fontId="6" fillId="0" borderId="43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184" fontId="7" fillId="0" borderId="11" xfId="53" applyNumberFormat="1" applyFont="1" applyBorder="1" applyAlignment="1">
      <alignment horizontal="center" vertical="top" wrapText="1"/>
      <protection/>
    </xf>
    <xf numFmtId="0" fontId="0" fillId="0" borderId="32" xfId="0" applyBorder="1" applyAlignment="1">
      <alignment horizontal="left" vertical="top" wrapText="1"/>
    </xf>
    <xf numFmtId="1" fontId="7" fillId="33" borderId="30" xfId="53" applyNumberFormat="1" applyFont="1" applyFill="1" applyBorder="1" applyAlignment="1">
      <alignment horizontal="left" vertical="top" wrapText="1"/>
      <protection/>
    </xf>
    <xf numFmtId="0" fontId="21" fillId="33" borderId="32" xfId="0" applyFont="1" applyFill="1" applyBorder="1" applyAlignment="1">
      <alignment horizontal="left" vertical="top" wrapText="1"/>
    </xf>
    <xf numFmtId="1" fontId="7" fillId="33" borderId="27" xfId="53" applyNumberFormat="1" applyFont="1" applyFill="1" applyBorder="1" applyAlignment="1">
      <alignment horizontal="left" vertical="top" wrapText="1"/>
      <protection/>
    </xf>
    <xf numFmtId="0" fontId="21" fillId="33" borderId="28" xfId="0" applyFont="1" applyFill="1" applyBorder="1" applyAlignment="1">
      <alignment horizontal="left" vertical="top" wrapText="1"/>
    </xf>
    <xf numFmtId="0" fontId="21" fillId="33" borderId="24" xfId="0" applyFont="1" applyFill="1" applyBorder="1" applyAlignment="1">
      <alignment horizontal="left" vertical="top" wrapText="1"/>
    </xf>
    <xf numFmtId="0" fontId="21" fillId="33" borderId="25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1" fontId="8" fillId="0" borderId="11" xfId="53" applyNumberFormat="1" applyFont="1" applyBorder="1" applyAlignment="1">
      <alignment horizontal="center" vertical="top"/>
      <protection/>
    </xf>
    <xf numFmtId="1" fontId="7" fillId="0" borderId="30" xfId="53" applyNumberFormat="1" applyFont="1" applyFill="1" applyBorder="1" applyAlignment="1" quotePrefix="1">
      <alignment horizontal="left" vertical="top" wrapText="1"/>
      <protection/>
    </xf>
    <xf numFmtId="1" fontId="7" fillId="0" borderId="27" xfId="53" applyNumberFormat="1" applyFont="1" applyFill="1" applyBorder="1" applyAlignment="1">
      <alignment horizontal="left" vertical="top" wrapText="1"/>
      <protection/>
    </xf>
    <xf numFmtId="0" fontId="7" fillId="0" borderId="0" xfId="53" applyFont="1" applyAlignment="1">
      <alignment horizontal="center" vertical="top"/>
      <protection/>
    </xf>
    <xf numFmtId="0" fontId="26" fillId="0" borderId="46" xfId="53" applyFont="1" applyBorder="1" applyAlignment="1">
      <alignment horizontal="center" vertical="top" wrapText="1"/>
      <protection/>
    </xf>
    <xf numFmtId="0" fontId="26" fillId="0" borderId="13" xfId="53" applyFont="1" applyBorder="1" applyAlignment="1">
      <alignment horizontal="center" vertical="top" wrapText="1"/>
      <protection/>
    </xf>
    <xf numFmtId="49" fontId="26" fillId="0" borderId="43" xfId="53" applyNumberFormat="1" applyFont="1" applyBorder="1" applyAlignment="1">
      <alignment horizontal="center" vertical="top" wrapText="1"/>
      <protection/>
    </xf>
    <xf numFmtId="49" fontId="26" fillId="0" borderId="11" xfId="53" applyNumberFormat="1" applyFont="1" applyBorder="1" applyAlignment="1">
      <alignment horizontal="center" vertical="top" wrapText="1"/>
      <protection/>
    </xf>
    <xf numFmtId="0" fontId="26" fillId="0" borderId="47" xfId="53" applyFont="1" applyBorder="1" applyAlignment="1">
      <alignment horizontal="center" vertical="top" wrapText="1"/>
      <protection/>
    </xf>
    <xf numFmtId="0" fontId="27" fillId="0" borderId="3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84" fontId="7" fillId="0" borderId="48" xfId="53" applyNumberFormat="1" applyFont="1" applyBorder="1" applyAlignment="1">
      <alignment horizontal="center" vertical="top" wrapText="1"/>
      <protection/>
    </xf>
    <xf numFmtId="184" fontId="6" fillId="0" borderId="37" xfId="0" applyNumberFormat="1" applyFont="1" applyBorder="1" applyAlignment="1">
      <alignment horizontal="center" vertical="top" wrapText="1"/>
    </xf>
    <xf numFmtId="184" fontId="7" fillId="0" borderId="43" xfId="53" applyNumberFormat="1" applyFont="1" applyFill="1" applyBorder="1" applyAlignment="1">
      <alignment horizontal="center" vertical="top" wrapText="1"/>
      <protection/>
    </xf>
    <xf numFmtId="184" fontId="7" fillId="0" borderId="11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49" fontId="11" fillId="0" borderId="30" xfId="0" applyNumberFormat="1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33" borderId="30" xfId="0" applyFont="1" applyFill="1" applyBorder="1" applyAlignment="1">
      <alignment horizontal="left" vertical="top" wrapText="1"/>
    </xf>
    <xf numFmtId="1" fontId="8" fillId="0" borderId="22" xfId="53" applyNumberFormat="1" applyFont="1" applyBorder="1" applyAlignment="1">
      <alignment horizontal="right" vertical="top"/>
      <protection/>
    </xf>
    <xf numFmtId="0" fontId="0" fillId="0" borderId="26" xfId="0" applyBorder="1" applyAlignment="1">
      <alignment horizontal="right" vertical="top"/>
    </xf>
    <xf numFmtId="1" fontId="7" fillId="0" borderId="30" xfId="53" applyNumberFormat="1" applyFont="1" applyFill="1" applyBorder="1" applyAlignment="1">
      <alignment horizontal="left" vertical="top" wrapText="1"/>
      <protection/>
    </xf>
    <xf numFmtId="1" fontId="7" fillId="0" borderId="32" xfId="53" applyNumberFormat="1" applyFont="1" applyFill="1" applyBorder="1" applyAlignment="1">
      <alignment horizontal="left" vertical="top" wrapText="1"/>
      <protection/>
    </xf>
    <xf numFmtId="1" fontId="7" fillId="0" borderId="28" xfId="53" applyNumberFormat="1" applyFont="1" applyFill="1" applyBorder="1" applyAlignment="1">
      <alignment horizontal="left" vertical="top" wrapText="1"/>
      <protection/>
    </xf>
    <xf numFmtId="1" fontId="7" fillId="0" borderId="24" xfId="53" applyNumberFormat="1" applyFont="1" applyFill="1" applyBorder="1" applyAlignment="1">
      <alignment horizontal="left" vertical="top" wrapText="1"/>
      <protection/>
    </xf>
    <xf numFmtId="1" fontId="7" fillId="0" borderId="25" xfId="53" applyNumberFormat="1" applyFont="1" applyFill="1" applyBorder="1" applyAlignment="1">
      <alignment horizontal="left" vertical="top" wrapText="1"/>
      <protection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" fillId="0" borderId="38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7" fillId="15" borderId="30" xfId="0" applyFont="1" applyFill="1" applyBorder="1" applyAlignment="1">
      <alignment horizontal="left" vertical="top" wrapText="1"/>
    </xf>
    <xf numFmtId="0" fontId="0" fillId="15" borderId="20" xfId="0" applyFill="1" applyBorder="1" applyAlignment="1">
      <alignment horizontal="left" vertical="top" wrapText="1"/>
    </xf>
    <xf numFmtId="0" fontId="7" fillId="15" borderId="27" xfId="0" applyFont="1" applyFill="1" applyBorder="1" applyAlignment="1">
      <alignment horizontal="left" vertical="top" wrapText="1"/>
    </xf>
    <xf numFmtId="0" fontId="0" fillId="15" borderId="0" xfId="0" applyFill="1" applyBorder="1" applyAlignment="1">
      <alignment horizontal="left" vertical="top" wrapText="1"/>
    </xf>
    <xf numFmtId="0" fontId="0" fillId="15" borderId="24" xfId="0" applyFill="1" applyBorder="1" applyAlignment="1">
      <alignment horizontal="left" vertical="top" wrapText="1"/>
    </xf>
    <xf numFmtId="0" fontId="0" fillId="15" borderId="36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7" fillId="0" borderId="46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49" fontId="7" fillId="0" borderId="43" xfId="53" applyNumberFormat="1" applyFont="1" applyBorder="1" applyAlignment="1">
      <alignment horizontal="center" vertical="top" wrapText="1"/>
      <protection/>
    </xf>
    <xf numFmtId="49" fontId="7" fillId="0" borderId="11" xfId="53" applyNumberFormat="1" applyFont="1" applyBorder="1" applyAlignment="1">
      <alignment horizontal="center" vertical="top" wrapText="1"/>
      <protection/>
    </xf>
    <xf numFmtId="0" fontId="7" fillId="0" borderId="44" xfId="53" applyFont="1" applyBorder="1" applyAlignment="1">
      <alignment horizontal="center" vertical="top" wrapText="1"/>
      <protection/>
    </xf>
    <xf numFmtId="0" fontId="6" fillId="0" borderId="45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20" fillId="0" borderId="22" xfId="53" applyFont="1" applyBorder="1" applyAlignment="1">
      <alignment vertical="top" wrapText="1"/>
      <protection/>
    </xf>
    <xf numFmtId="0" fontId="20" fillId="0" borderId="3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17" fillId="0" borderId="22" xfId="53" applyFont="1" applyBorder="1" applyAlignment="1">
      <alignment vertical="top" wrapText="1"/>
      <protection/>
    </xf>
    <xf numFmtId="0" fontId="18" fillId="0" borderId="38" xfId="0" applyFont="1" applyBorder="1" applyAlignment="1">
      <alignment vertical="top" wrapText="1"/>
    </xf>
    <xf numFmtId="0" fontId="18" fillId="0" borderId="26" xfId="0" applyFont="1" applyBorder="1" applyAlignment="1">
      <alignment wrapText="1"/>
    </xf>
    <xf numFmtId="0" fontId="6" fillId="0" borderId="30" xfId="53" applyFont="1" applyBorder="1" applyAlignment="1">
      <alignment vertical="top"/>
      <protection/>
    </xf>
    <xf numFmtId="0" fontId="0" fillId="0" borderId="32" xfId="0" applyBorder="1" applyAlignment="1">
      <alignment vertical="top"/>
    </xf>
    <xf numFmtId="0" fontId="7" fillId="0" borderId="30" xfId="53" applyFont="1" applyBorder="1" applyAlignment="1">
      <alignment vertical="top" wrapText="1"/>
      <protection/>
    </xf>
    <xf numFmtId="0" fontId="7" fillId="0" borderId="27" xfId="53" applyFont="1" applyBorder="1" applyAlignment="1">
      <alignment vertical="top" wrapText="1"/>
      <protection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6" fillId="0" borderId="22" xfId="53" applyFont="1" applyBorder="1" applyAlignment="1">
      <alignment vertical="top"/>
      <protection/>
    </xf>
    <xf numFmtId="0" fontId="0" fillId="0" borderId="26" xfId="0" applyBorder="1" applyAlignment="1">
      <alignment vertical="top"/>
    </xf>
    <xf numFmtId="0" fontId="16" fillId="33" borderId="30" xfId="0" applyFont="1" applyFill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6" fillId="0" borderId="30" xfId="53" applyFont="1" applyBorder="1" applyAlignment="1">
      <alignment vertical="top" wrapText="1"/>
      <protection/>
    </xf>
    <xf numFmtId="0" fontId="15" fillId="0" borderId="22" xfId="53" applyFont="1" applyBorder="1" applyAlignment="1">
      <alignment vertical="top" wrapText="1"/>
      <protection/>
    </xf>
    <xf numFmtId="0" fontId="15" fillId="0" borderId="26" xfId="0" applyFont="1" applyBorder="1" applyAlignment="1">
      <alignment vertical="top" wrapText="1"/>
    </xf>
    <xf numFmtId="0" fontId="6" fillId="0" borderId="16" xfId="53" applyFont="1" applyBorder="1" applyAlignment="1">
      <alignment vertical="top"/>
      <protection/>
    </xf>
    <xf numFmtId="0" fontId="6" fillId="0" borderId="18" xfId="53" applyFont="1" applyBorder="1" applyAlignment="1">
      <alignment vertical="top"/>
      <protection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22" xfId="53" applyFont="1" applyBorder="1" applyAlignment="1">
      <alignment vertical="top"/>
      <protection/>
    </xf>
    <xf numFmtId="0" fontId="4" fillId="0" borderId="38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6" fillId="0" borderId="49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12" fillId="0" borderId="22" xfId="53" applyFont="1" applyBorder="1" applyAlignment="1">
      <alignment vertical="top"/>
      <protection/>
    </xf>
    <xf numFmtId="0" fontId="13" fillId="0" borderId="38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7" fillId="0" borderId="22" xfId="53" applyFont="1" applyBorder="1" applyAlignment="1">
      <alignment vertical="top" wrapText="1"/>
      <protection/>
    </xf>
    <xf numFmtId="0" fontId="4" fillId="0" borderId="26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49" fontId="19" fillId="0" borderId="0" xfId="53" applyNumberFormat="1" applyFont="1" applyAlignment="1">
      <alignment vertical="top" wrapText="1"/>
      <protection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54;&#1073;&#1097;&#1072;&#1103;\&#1050;&#1086;&#1087;&#1080;&#1103;%20&#1089;&#1077;&#1089;&#1110;&#1103;%2026.05\Documents%20and%20Settings\user\&#1044;&#1054;&#1050;&#1059;&#1052;&#1045;&#1053;&#1058;&#1048;\&#1044;&#1083;&#1103;%20&#1089;&#1077;&#1083;&#1100;&#1088;&#1072;&#1076;\&#1058;&#1080;&#1087;&#1086;&#1074;&#1077;%20&#1088;&#1080;&#1096;&#1077;&#1085;&#1085;&#1103;\&#1076;&#1086;&#1076;&#1072;&#1090;&#1082;&#1080;%20&#1082;&#1074;&#1080;&#1090;&#1077;&#1085;&#1100;%20&#1076;&#1086;%20&#1087;&#1086;&#1103;&#1089;&#1085;&#110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путати"/>
      <sheetName val="розшифровка"/>
      <sheetName val="розшифро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="80" zoomScaleSheetLayoutView="80" zoomScalePageLayoutView="0" workbookViewId="0" topLeftCell="A47">
      <selection activeCell="F57" sqref="F57"/>
    </sheetView>
  </sheetViews>
  <sheetFormatPr defaultColWidth="11.375" defaultRowHeight="12.75"/>
  <cols>
    <col min="1" max="1" width="12.25390625" style="1" customWidth="1"/>
    <col min="2" max="2" width="14.00390625" style="1" customWidth="1"/>
    <col min="3" max="3" width="12.25390625" style="2" customWidth="1"/>
    <col min="4" max="4" width="11.375" style="1" customWidth="1"/>
    <col min="5" max="5" width="34.875" style="1" customWidth="1"/>
    <col min="6" max="6" width="57.625" style="3" customWidth="1"/>
    <col min="7" max="7" width="31.125" style="4" bestFit="1" customWidth="1"/>
    <col min="8" max="8" width="29.375" style="4" customWidth="1"/>
    <col min="9" max="9" width="21.375" style="4" bestFit="1" customWidth="1"/>
    <col min="10" max="10" width="19.25390625" style="4" bestFit="1" customWidth="1"/>
    <col min="11" max="11" width="27.875" style="4" bestFit="1" customWidth="1"/>
    <col min="12" max="12" width="22.375" style="4" customWidth="1"/>
    <col min="13" max="13" width="22.375" style="72" bestFit="1" customWidth="1"/>
    <col min="14" max="14" width="23.375" style="6" customWidth="1"/>
    <col min="15" max="15" width="27.625" style="1" bestFit="1" customWidth="1"/>
    <col min="16" max="16" width="18.375" style="1" bestFit="1" customWidth="1"/>
    <col min="17" max="16384" width="11.375" style="1" customWidth="1"/>
  </cols>
  <sheetData>
    <row r="1" ht="18">
      <c r="M1" s="5" t="s">
        <v>40</v>
      </c>
    </row>
    <row r="2" spans="12:14" ht="18">
      <c r="L2" s="305" t="s">
        <v>216</v>
      </c>
      <c r="M2" s="308"/>
      <c r="N2" s="308"/>
    </row>
    <row r="3" spans="2:14" ht="41.25" customHeight="1">
      <c r="B3" s="292">
        <v>14512000000</v>
      </c>
      <c r="L3" s="308"/>
      <c r="M3" s="308"/>
      <c r="N3" s="308"/>
    </row>
    <row r="4" spans="2:14" ht="18">
      <c r="B4" s="291" t="s">
        <v>330</v>
      </c>
      <c r="C4" s="279"/>
      <c r="D4" s="279"/>
      <c r="E4" s="279"/>
      <c r="F4" s="279"/>
      <c r="G4" s="411" t="s">
        <v>7</v>
      </c>
      <c r="H4" s="418"/>
      <c r="I4" s="279"/>
      <c r="J4" s="279"/>
      <c r="K4" s="279"/>
      <c r="L4" s="279"/>
      <c r="M4" s="279"/>
      <c r="N4" s="279"/>
    </row>
    <row r="5" spans="1:14" ht="18">
      <c r="A5" s="411" t="s">
        <v>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6" spans="1:14" ht="18">
      <c r="A6" s="411" t="s">
        <v>95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1:14" ht="18.75" thickBot="1">
      <c r="K7" s="9"/>
      <c r="L7" s="9"/>
      <c r="M7" s="10"/>
      <c r="N7" s="6" t="s">
        <v>20</v>
      </c>
    </row>
    <row r="8" spans="1:15" s="12" customFormat="1" ht="18">
      <c r="A8" s="412" t="s">
        <v>222</v>
      </c>
      <c r="B8" s="416" t="s">
        <v>223</v>
      </c>
      <c r="C8" s="414" t="s">
        <v>224</v>
      </c>
      <c r="D8" s="391" t="s">
        <v>234</v>
      </c>
      <c r="E8" s="392"/>
      <c r="F8" s="395" t="s">
        <v>0</v>
      </c>
      <c r="G8" s="390" t="s">
        <v>13</v>
      </c>
      <c r="H8" s="390" t="s">
        <v>3</v>
      </c>
      <c r="I8" s="390"/>
      <c r="J8" s="390" t="s">
        <v>1</v>
      </c>
      <c r="K8" s="390"/>
      <c r="L8" s="419" t="s">
        <v>16</v>
      </c>
      <c r="M8" s="421" t="s">
        <v>2</v>
      </c>
      <c r="N8" s="388" t="s">
        <v>8</v>
      </c>
      <c r="O8" s="11"/>
    </row>
    <row r="9" spans="1:15" s="12" customFormat="1" ht="75.75" customHeight="1">
      <c r="A9" s="413"/>
      <c r="B9" s="417"/>
      <c r="C9" s="415"/>
      <c r="D9" s="393"/>
      <c r="E9" s="394"/>
      <c r="F9" s="396"/>
      <c r="G9" s="397"/>
      <c r="H9" s="13" t="s">
        <v>9</v>
      </c>
      <c r="I9" s="13" t="s">
        <v>5</v>
      </c>
      <c r="J9" s="13" t="s">
        <v>14</v>
      </c>
      <c r="K9" s="13" t="s">
        <v>15</v>
      </c>
      <c r="L9" s="420"/>
      <c r="M9" s="422"/>
      <c r="N9" s="389"/>
      <c r="O9" s="14"/>
    </row>
    <row r="10" spans="1:15" s="23" customFormat="1" ht="18.75">
      <c r="A10" s="15">
        <v>1</v>
      </c>
      <c r="B10" s="241"/>
      <c r="C10" s="16">
        <v>2</v>
      </c>
      <c r="D10" s="408">
        <v>3</v>
      </c>
      <c r="E10" s="408"/>
      <c r="F10" s="17">
        <v>4</v>
      </c>
      <c r="G10" s="18">
        <v>5</v>
      </c>
      <c r="H10" s="18">
        <v>7</v>
      </c>
      <c r="I10" s="18">
        <v>8</v>
      </c>
      <c r="J10" s="18">
        <v>6</v>
      </c>
      <c r="K10" s="18">
        <v>7</v>
      </c>
      <c r="L10" s="19">
        <v>8</v>
      </c>
      <c r="M10" s="20">
        <v>9</v>
      </c>
      <c r="N10" s="21">
        <v>10</v>
      </c>
      <c r="O10" s="22"/>
    </row>
    <row r="11" spans="1:15" s="23" customFormat="1" ht="18.75">
      <c r="A11" s="293" t="s">
        <v>235</v>
      </c>
      <c r="B11" s="294"/>
      <c r="C11" s="16"/>
      <c r="D11" s="428" t="s">
        <v>19</v>
      </c>
      <c r="E11" s="429"/>
      <c r="F11" s="17"/>
      <c r="G11" s="102"/>
      <c r="H11" s="102"/>
      <c r="I11" s="102"/>
      <c r="J11" s="102"/>
      <c r="K11" s="102"/>
      <c r="L11" s="103"/>
      <c r="M11" s="20"/>
      <c r="N11" s="21"/>
      <c r="O11" s="22"/>
    </row>
    <row r="12" spans="1:15" s="30" customFormat="1" ht="18.75">
      <c r="A12" s="295"/>
      <c r="B12" s="199"/>
      <c r="C12" s="246"/>
      <c r="D12" s="357" t="s">
        <v>12</v>
      </c>
      <c r="E12" s="358"/>
      <c r="F12" s="359"/>
      <c r="G12" s="28"/>
      <c r="H12" s="28"/>
      <c r="I12" s="28"/>
      <c r="J12" s="28"/>
      <c r="K12" s="28"/>
      <c r="L12" s="104"/>
      <c r="M12" s="105"/>
      <c r="N12" s="106"/>
      <c r="O12" s="29"/>
    </row>
    <row r="13" spans="1:15" s="30" customFormat="1" ht="40.5" customHeight="1">
      <c r="A13" s="280" t="s">
        <v>228</v>
      </c>
      <c r="B13" s="246" t="s">
        <v>229</v>
      </c>
      <c r="C13" s="246" t="s">
        <v>231</v>
      </c>
      <c r="D13" s="430" t="s">
        <v>325</v>
      </c>
      <c r="E13" s="431"/>
      <c r="F13" s="236" t="s">
        <v>138</v>
      </c>
      <c r="G13" s="28">
        <v>204000</v>
      </c>
      <c r="H13" s="28">
        <v>0</v>
      </c>
      <c r="I13" s="28">
        <v>204000</v>
      </c>
      <c r="J13" s="28">
        <v>204000</v>
      </c>
      <c r="K13" s="28"/>
      <c r="L13" s="108"/>
      <c r="M13" s="109">
        <f>G13+L13</f>
        <v>204000</v>
      </c>
      <c r="N13" s="106" t="s">
        <v>21</v>
      </c>
      <c r="O13" s="29"/>
    </row>
    <row r="14" spans="1:15" s="30" customFormat="1" ht="38.25" customHeight="1">
      <c r="A14" s="280"/>
      <c r="B14" s="246"/>
      <c r="C14" s="246"/>
      <c r="D14" s="410"/>
      <c r="E14" s="432"/>
      <c r="F14" s="237" t="s">
        <v>51</v>
      </c>
      <c r="G14" s="28">
        <v>45000</v>
      </c>
      <c r="H14" s="28">
        <v>0</v>
      </c>
      <c r="I14" s="28">
        <v>45000</v>
      </c>
      <c r="J14" s="28"/>
      <c r="K14" s="28"/>
      <c r="L14" s="108"/>
      <c r="M14" s="109">
        <f>G14+L14</f>
        <v>45000</v>
      </c>
      <c r="N14" s="106" t="s">
        <v>21</v>
      </c>
      <c r="O14" s="29"/>
    </row>
    <row r="15" spans="1:15" s="30" customFormat="1" ht="18.75" hidden="1">
      <c r="A15" s="280"/>
      <c r="B15" s="246"/>
      <c r="C15" s="246"/>
      <c r="D15" s="410"/>
      <c r="E15" s="432"/>
      <c r="F15" s="237"/>
      <c r="G15" s="28"/>
      <c r="H15" s="28"/>
      <c r="I15" s="28"/>
      <c r="J15" s="28"/>
      <c r="K15" s="28"/>
      <c r="L15" s="108"/>
      <c r="M15" s="109">
        <f>G15+L15</f>
        <v>0</v>
      </c>
      <c r="N15" s="106" t="s">
        <v>21</v>
      </c>
      <c r="O15" s="29"/>
    </row>
    <row r="16" spans="1:15" s="30" customFormat="1" ht="18.75" hidden="1">
      <c r="A16" s="280"/>
      <c r="B16" s="246"/>
      <c r="C16" s="246"/>
      <c r="D16" s="410"/>
      <c r="E16" s="432"/>
      <c r="F16" s="237"/>
      <c r="G16" s="28"/>
      <c r="H16" s="28"/>
      <c r="I16" s="28"/>
      <c r="J16" s="28"/>
      <c r="K16" s="28"/>
      <c r="L16" s="108"/>
      <c r="M16" s="109">
        <f>G16+L16</f>
        <v>0</v>
      </c>
      <c r="N16" s="106" t="s">
        <v>21</v>
      </c>
      <c r="O16" s="29"/>
    </row>
    <row r="17" spans="1:15" s="36" customFormat="1" ht="54" customHeight="1">
      <c r="A17" s="280"/>
      <c r="B17" s="246"/>
      <c r="C17" s="246"/>
      <c r="D17" s="433"/>
      <c r="E17" s="434"/>
      <c r="F17" s="238" t="s">
        <v>39</v>
      </c>
      <c r="G17" s="105">
        <f>SUM(G13:G15)+G16</f>
        <v>249000</v>
      </c>
      <c r="H17" s="105">
        <f aca="true" t="shared" si="0" ref="H17:M17">SUM(H13:H15)+H16</f>
        <v>0</v>
      </c>
      <c r="I17" s="105">
        <f t="shared" si="0"/>
        <v>249000</v>
      </c>
      <c r="J17" s="105">
        <f t="shared" si="0"/>
        <v>204000</v>
      </c>
      <c r="K17" s="105">
        <f t="shared" si="0"/>
        <v>0</v>
      </c>
      <c r="L17" s="105">
        <f t="shared" si="0"/>
        <v>0</v>
      </c>
      <c r="M17" s="105">
        <f t="shared" si="0"/>
        <v>249000</v>
      </c>
      <c r="N17" s="106"/>
      <c r="O17" s="35"/>
    </row>
    <row r="18" spans="1:15" s="163" customFormat="1" ht="18.75">
      <c r="A18" s="281" t="s">
        <v>230</v>
      </c>
      <c r="B18" s="247" t="s">
        <v>232</v>
      </c>
      <c r="C18" s="247" t="s">
        <v>233</v>
      </c>
      <c r="D18" s="399" t="s">
        <v>324</v>
      </c>
      <c r="E18" s="400"/>
      <c r="F18" s="239" t="s">
        <v>153</v>
      </c>
      <c r="G18" s="160">
        <v>15907</v>
      </c>
      <c r="H18" s="160"/>
      <c r="I18" s="160">
        <v>15907</v>
      </c>
      <c r="J18" s="160"/>
      <c r="K18" s="160"/>
      <c r="L18" s="160"/>
      <c r="M18" s="160">
        <f>G18+L18</f>
        <v>15907</v>
      </c>
      <c r="N18" s="161" t="s">
        <v>21</v>
      </c>
      <c r="O18" s="162"/>
    </row>
    <row r="19" spans="1:15" s="163" customFormat="1" ht="30">
      <c r="A19" s="281"/>
      <c r="B19" s="247"/>
      <c r="C19" s="247"/>
      <c r="D19" s="401"/>
      <c r="E19" s="402"/>
      <c r="F19" s="239" t="s">
        <v>154</v>
      </c>
      <c r="G19" s="160">
        <v>33195</v>
      </c>
      <c r="H19" s="160"/>
      <c r="I19" s="160">
        <v>33195</v>
      </c>
      <c r="J19" s="160"/>
      <c r="K19" s="160"/>
      <c r="L19" s="160"/>
      <c r="M19" s="160">
        <f>G19+L19</f>
        <v>33195</v>
      </c>
      <c r="N19" s="161" t="s">
        <v>21</v>
      </c>
      <c r="O19" s="162"/>
    </row>
    <row r="20" spans="1:15" s="163" customFormat="1" ht="30">
      <c r="A20" s="281"/>
      <c r="B20" s="247"/>
      <c r="C20" s="247"/>
      <c r="D20" s="401"/>
      <c r="E20" s="402"/>
      <c r="F20" s="239" t="s">
        <v>155</v>
      </c>
      <c r="G20" s="160">
        <v>35000</v>
      </c>
      <c r="H20" s="160"/>
      <c r="I20" s="160">
        <v>35000</v>
      </c>
      <c r="J20" s="160"/>
      <c r="K20" s="160"/>
      <c r="L20" s="160"/>
      <c r="M20" s="160">
        <f>G20+L20</f>
        <v>35000</v>
      </c>
      <c r="N20" s="161" t="s">
        <v>21</v>
      </c>
      <c r="O20" s="162"/>
    </row>
    <row r="21" spans="1:15" s="163" customFormat="1" ht="18.75">
      <c r="A21" s="281"/>
      <c r="B21" s="247"/>
      <c r="C21" s="247"/>
      <c r="D21" s="401"/>
      <c r="E21" s="402"/>
      <c r="F21" s="239" t="s">
        <v>156</v>
      </c>
      <c r="G21" s="160">
        <v>44181</v>
      </c>
      <c r="H21" s="160"/>
      <c r="I21" s="160">
        <v>44181</v>
      </c>
      <c r="J21" s="160"/>
      <c r="K21" s="160"/>
      <c r="L21" s="160"/>
      <c r="M21" s="160">
        <f>G21+L21</f>
        <v>44181</v>
      </c>
      <c r="N21" s="161"/>
      <c r="O21" s="162"/>
    </row>
    <row r="22" spans="1:15" s="163" customFormat="1" ht="18.75">
      <c r="A22" s="281"/>
      <c r="B22" s="247"/>
      <c r="C22" s="247"/>
      <c r="D22" s="401"/>
      <c r="E22" s="402"/>
      <c r="F22" s="239" t="s">
        <v>157</v>
      </c>
      <c r="G22" s="160">
        <v>40000</v>
      </c>
      <c r="H22" s="160"/>
      <c r="I22" s="160">
        <v>40000</v>
      </c>
      <c r="J22" s="160"/>
      <c r="K22" s="160"/>
      <c r="L22" s="160"/>
      <c r="M22" s="160">
        <f>G22+L22</f>
        <v>40000</v>
      </c>
      <c r="N22" s="161" t="s">
        <v>21</v>
      </c>
      <c r="O22" s="162"/>
    </row>
    <row r="23" spans="1:15" s="36" customFormat="1" ht="18.75">
      <c r="A23" s="280"/>
      <c r="B23" s="246"/>
      <c r="C23" s="246"/>
      <c r="D23" s="403"/>
      <c r="E23" s="404"/>
      <c r="F23" s="240" t="s">
        <v>110</v>
      </c>
      <c r="G23" s="149">
        <f>SUM(G18:G22)</f>
        <v>168283</v>
      </c>
      <c r="H23" s="149">
        <f aca="true" t="shared" si="1" ref="H23:M23">SUM(H18:H22)</f>
        <v>0</v>
      </c>
      <c r="I23" s="149">
        <f t="shared" si="1"/>
        <v>168283</v>
      </c>
      <c r="J23" s="149">
        <f t="shared" si="1"/>
        <v>0</v>
      </c>
      <c r="K23" s="149">
        <f t="shared" si="1"/>
        <v>0</v>
      </c>
      <c r="L23" s="149">
        <f t="shared" si="1"/>
        <v>0</v>
      </c>
      <c r="M23" s="149">
        <f t="shared" si="1"/>
        <v>168283</v>
      </c>
      <c r="N23" s="106"/>
      <c r="O23" s="35"/>
    </row>
    <row r="24" spans="1:15" s="36" customFormat="1" ht="82.5" customHeight="1">
      <c r="A24" s="280" t="s">
        <v>225</v>
      </c>
      <c r="B24" s="246" t="s">
        <v>226</v>
      </c>
      <c r="C24" s="246" t="s">
        <v>227</v>
      </c>
      <c r="D24" s="405" t="s">
        <v>323</v>
      </c>
      <c r="E24" s="406"/>
      <c r="F24" s="239" t="s">
        <v>217</v>
      </c>
      <c r="G24" s="160">
        <v>18000</v>
      </c>
      <c r="H24" s="160"/>
      <c r="I24" s="160">
        <v>18000</v>
      </c>
      <c r="J24" s="149"/>
      <c r="K24" s="149"/>
      <c r="L24" s="149"/>
      <c r="M24" s="160">
        <f>G24+L24</f>
        <v>18000</v>
      </c>
      <c r="N24" s="106" t="s">
        <v>48</v>
      </c>
      <c r="O24" s="35"/>
    </row>
    <row r="25" spans="1:15" s="36" customFormat="1" ht="51.75" customHeight="1">
      <c r="A25" s="280"/>
      <c r="B25" s="246"/>
      <c r="C25" s="246"/>
      <c r="D25" s="406"/>
      <c r="E25" s="406"/>
      <c r="F25" s="239" t="s">
        <v>218</v>
      </c>
      <c r="G25" s="160">
        <v>400</v>
      </c>
      <c r="H25" s="160"/>
      <c r="I25" s="160">
        <v>400</v>
      </c>
      <c r="J25" s="149"/>
      <c r="K25" s="149"/>
      <c r="L25" s="149"/>
      <c r="M25" s="160">
        <f>G25+L25</f>
        <v>400</v>
      </c>
      <c r="N25" s="106" t="s">
        <v>48</v>
      </c>
      <c r="O25" s="35"/>
    </row>
    <row r="26" spans="1:15" s="36" customFormat="1" ht="18.75">
      <c r="A26" s="280"/>
      <c r="B26" s="246"/>
      <c r="C26" s="246"/>
      <c r="D26" s="407"/>
      <c r="E26" s="407"/>
      <c r="F26" s="148" t="s">
        <v>219</v>
      </c>
      <c r="G26" s="149">
        <f>G24+G25</f>
        <v>18400</v>
      </c>
      <c r="H26" s="149">
        <f aca="true" t="shared" si="2" ref="H26:M26">H24+H25</f>
        <v>0</v>
      </c>
      <c r="I26" s="149">
        <f t="shared" si="2"/>
        <v>18400</v>
      </c>
      <c r="J26" s="149">
        <f t="shared" si="2"/>
        <v>0</v>
      </c>
      <c r="K26" s="149">
        <f t="shared" si="2"/>
        <v>0</v>
      </c>
      <c r="L26" s="149">
        <f t="shared" si="2"/>
        <v>0</v>
      </c>
      <c r="M26" s="149">
        <f t="shared" si="2"/>
        <v>18400</v>
      </c>
      <c r="N26" s="106"/>
      <c r="O26" s="35"/>
    </row>
    <row r="27" spans="1:15" s="36" customFormat="1" ht="35.25" customHeight="1">
      <c r="A27" s="280" t="s">
        <v>236</v>
      </c>
      <c r="B27" s="246" t="s">
        <v>237</v>
      </c>
      <c r="C27" s="246" t="s">
        <v>238</v>
      </c>
      <c r="D27" s="427" t="s">
        <v>329</v>
      </c>
      <c r="E27" s="352"/>
      <c r="F27" s="159" t="s">
        <v>220</v>
      </c>
      <c r="G27" s="160">
        <v>9868</v>
      </c>
      <c r="H27" s="160"/>
      <c r="I27" s="160">
        <v>9868</v>
      </c>
      <c r="J27" s="149"/>
      <c r="K27" s="149"/>
      <c r="L27" s="149"/>
      <c r="M27" s="160">
        <f>G27+L27</f>
        <v>9868</v>
      </c>
      <c r="N27" s="106" t="s">
        <v>48</v>
      </c>
      <c r="O27" s="35"/>
    </row>
    <row r="28" spans="1:15" s="36" customFormat="1" ht="18.75">
      <c r="A28" s="280"/>
      <c r="B28" s="246"/>
      <c r="C28" s="246"/>
      <c r="D28" s="355"/>
      <c r="E28" s="356"/>
      <c r="F28" s="148" t="s">
        <v>221</v>
      </c>
      <c r="G28" s="149">
        <f>G27</f>
        <v>9868</v>
      </c>
      <c r="H28" s="149">
        <f aca="true" t="shared" si="3" ref="H28:M28">H27</f>
        <v>0</v>
      </c>
      <c r="I28" s="149">
        <f t="shared" si="3"/>
        <v>9868</v>
      </c>
      <c r="J28" s="149">
        <f t="shared" si="3"/>
        <v>0</v>
      </c>
      <c r="K28" s="149">
        <f t="shared" si="3"/>
        <v>0</v>
      </c>
      <c r="L28" s="149">
        <f t="shared" si="3"/>
        <v>0</v>
      </c>
      <c r="M28" s="149">
        <f t="shared" si="3"/>
        <v>9868</v>
      </c>
      <c r="N28" s="106"/>
      <c r="O28" s="35"/>
    </row>
    <row r="29" spans="1:15" s="36" customFormat="1" ht="53.25" customHeight="1">
      <c r="A29" s="280" t="s">
        <v>239</v>
      </c>
      <c r="B29" s="246" t="s">
        <v>240</v>
      </c>
      <c r="C29" s="246" t="s">
        <v>238</v>
      </c>
      <c r="D29" s="435" t="s">
        <v>241</v>
      </c>
      <c r="E29" s="436"/>
      <c r="F29" s="159" t="s">
        <v>242</v>
      </c>
      <c r="G29" s="160">
        <v>1200</v>
      </c>
      <c r="H29" s="160"/>
      <c r="I29" s="160">
        <v>1200</v>
      </c>
      <c r="J29" s="160"/>
      <c r="K29" s="160"/>
      <c r="L29" s="160"/>
      <c r="M29" s="160">
        <f>G29</f>
        <v>1200</v>
      </c>
      <c r="N29" s="106" t="s">
        <v>48</v>
      </c>
      <c r="O29" s="35"/>
    </row>
    <row r="30" spans="1:15" s="36" customFormat="1" ht="26.25" customHeight="1">
      <c r="A30" s="280"/>
      <c r="B30" s="246"/>
      <c r="C30" s="246"/>
      <c r="D30" s="436"/>
      <c r="E30" s="436"/>
      <c r="F30" s="148" t="s">
        <v>243</v>
      </c>
      <c r="G30" s="149">
        <f>G29</f>
        <v>1200</v>
      </c>
      <c r="H30" s="149">
        <f aca="true" t="shared" si="4" ref="H30:M30">H29</f>
        <v>0</v>
      </c>
      <c r="I30" s="149">
        <f t="shared" si="4"/>
        <v>1200</v>
      </c>
      <c r="J30" s="149">
        <f t="shared" si="4"/>
        <v>0</v>
      </c>
      <c r="K30" s="149">
        <f t="shared" si="4"/>
        <v>0</v>
      </c>
      <c r="L30" s="149">
        <f t="shared" si="4"/>
        <v>0</v>
      </c>
      <c r="M30" s="149">
        <f t="shared" si="4"/>
        <v>1200</v>
      </c>
      <c r="N30" s="106"/>
      <c r="O30" s="35"/>
    </row>
    <row r="31" spans="1:15" s="36" customFormat="1" ht="132.75" customHeight="1">
      <c r="A31" s="280" t="s">
        <v>244</v>
      </c>
      <c r="B31" s="246" t="s">
        <v>245</v>
      </c>
      <c r="C31" s="246" t="s">
        <v>246</v>
      </c>
      <c r="D31" s="406" t="s">
        <v>247</v>
      </c>
      <c r="E31" s="406"/>
      <c r="F31" s="159" t="s">
        <v>248</v>
      </c>
      <c r="G31" s="160">
        <v>51020.2</v>
      </c>
      <c r="H31" s="160"/>
      <c r="I31" s="160">
        <v>51020.2</v>
      </c>
      <c r="J31" s="160"/>
      <c r="K31" s="160"/>
      <c r="L31" s="160"/>
      <c r="M31" s="160">
        <f>G31</f>
        <v>51020.2</v>
      </c>
      <c r="N31" s="106" t="s">
        <v>48</v>
      </c>
      <c r="O31" s="35"/>
    </row>
    <row r="32" spans="1:15" s="36" customFormat="1" ht="33.75" customHeight="1">
      <c r="A32" s="280"/>
      <c r="B32" s="246"/>
      <c r="C32" s="246"/>
      <c r="D32" s="406"/>
      <c r="E32" s="406"/>
      <c r="F32" s="148" t="s">
        <v>249</v>
      </c>
      <c r="G32" s="149">
        <f>G31</f>
        <v>51020.2</v>
      </c>
      <c r="H32" s="149">
        <f aca="true" t="shared" si="5" ref="H32:M32">H31</f>
        <v>0</v>
      </c>
      <c r="I32" s="149">
        <f t="shared" si="5"/>
        <v>51020.2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51020.2</v>
      </c>
      <c r="N32" s="106"/>
      <c r="O32" s="35"/>
    </row>
    <row r="33" spans="1:15" s="36" customFormat="1" ht="51.75" customHeight="1">
      <c r="A33" s="280" t="s">
        <v>250</v>
      </c>
      <c r="B33" s="246" t="s">
        <v>251</v>
      </c>
      <c r="C33" s="246" t="s">
        <v>252</v>
      </c>
      <c r="D33" s="351" t="s">
        <v>253</v>
      </c>
      <c r="E33" s="352"/>
      <c r="F33" s="159" t="s">
        <v>254</v>
      </c>
      <c r="G33" s="160">
        <v>8552</v>
      </c>
      <c r="H33" s="160"/>
      <c r="I33" s="160">
        <v>8552</v>
      </c>
      <c r="J33" s="160"/>
      <c r="K33" s="160"/>
      <c r="L33" s="160"/>
      <c r="M33" s="160">
        <f>G33</f>
        <v>8552</v>
      </c>
      <c r="N33" s="106" t="s">
        <v>48</v>
      </c>
      <c r="O33" s="35"/>
    </row>
    <row r="34" spans="1:15" s="36" customFormat="1" ht="78" customHeight="1">
      <c r="A34" s="280"/>
      <c r="B34" s="246"/>
      <c r="C34" s="246"/>
      <c r="D34" s="353"/>
      <c r="E34" s="354"/>
      <c r="F34" s="159" t="s">
        <v>255</v>
      </c>
      <c r="G34" s="160">
        <v>1662</v>
      </c>
      <c r="H34" s="160"/>
      <c r="I34" s="160">
        <v>1662</v>
      </c>
      <c r="J34" s="160"/>
      <c r="K34" s="160"/>
      <c r="L34" s="160"/>
      <c r="M34" s="160">
        <f>G34</f>
        <v>1662</v>
      </c>
      <c r="N34" s="106" t="s">
        <v>48</v>
      </c>
      <c r="O34" s="35"/>
    </row>
    <row r="35" spans="1:15" s="36" customFormat="1" ht="24.75" customHeight="1">
      <c r="A35" s="280"/>
      <c r="B35" s="246"/>
      <c r="C35" s="246"/>
      <c r="D35" s="355"/>
      <c r="E35" s="356"/>
      <c r="F35" s="148" t="s">
        <v>256</v>
      </c>
      <c r="G35" s="149">
        <f>G33+G34</f>
        <v>10214</v>
      </c>
      <c r="H35" s="149">
        <f aca="true" t="shared" si="6" ref="H35:M35">H33+H34</f>
        <v>0</v>
      </c>
      <c r="I35" s="149">
        <f t="shared" si="6"/>
        <v>10214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10214</v>
      </c>
      <c r="N35" s="106"/>
      <c r="O35" s="35"/>
    </row>
    <row r="36" spans="1:15" s="36" customFormat="1" ht="73.5" customHeight="1">
      <c r="A36" s="280" t="s">
        <v>257</v>
      </c>
      <c r="B36" s="246" t="s">
        <v>258</v>
      </c>
      <c r="C36" s="246" t="s">
        <v>227</v>
      </c>
      <c r="D36" s="351" t="s">
        <v>259</v>
      </c>
      <c r="E36" s="352"/>
      <c r="F36" s="159" t="s">
        <v>260</v>
      </c>
      <c r="G36" s="160">
        <v>15000</v>
      </c>
      <c r="H36" s="160"/>
      <c r="I36" s="160">
        <v>15000</v>
      </c>
      <c r="J36" s="160"/>
      <c r="K36" s="160"/>
      <c r="L36" s="160"/>
      <c r="M36" s="160">
        <f>G36</f>
        <v>15000</v>
      </c>
      <c r="N36" s="106" t="s">
        <v>48</v>
      </c>
      <c r="O36" s="35"/>
    </row>
    <row r="37" spans="1:15" s="36" customFormat="1" ht="24.75" customHeight="1">
      <c r="A37" s="280"/>
      <c r="B37" s="246"/>
      <c r="C37" s="246"/>
      <c r="D37" s="425"/>
      <c r="E37" s="426"/>
      <c r="F37" s="148" t="s">
        <v>261</v>
      </c>
      <c r="G37" s="149">
        <f>G36</f>
        <v>15000</v>
      </c>
      <c r="H37" s="149">
        <f aca="true" t="shared" si="7" ref="H37:M37">H36</f>
        <v>0</v>
      </c>
      <c r="I37" s="149">
        <f t="shared" si="7"/>
        <v>15000</v>
      </c>
      <c r="J37" s="149">
        <f t="shared" si="7"/>
        <v>0</v>
      </c>
      <c r="K37" s="149">
        <f t="shared" si="7"/>
        <v>0</v>
      </c>
      <c r="L37" s="149">
        <f t="shared" si="7"/>
        <v>0</v>
      </c>
      <c r="M37" s="149">
        <f t="shared" si="7"/>
        <v>15000</v>
      </c>
      <c r="N37" s="106"/>
      <c r="O37" s="35"/>
    </row>
    <row r="38" spans="1:15" s="36" customFormat="1" ht="72">
      <c r="A38" s="280" t="s">
        <v>265</v>
      </c>
      <c r="B38" s="246" t="s">
        <v>266</v>
      </c>
      <c r="C38" s="246" t="s">
        <v>267</v>
      </c>
      <c r="D38" s="409" t="s">
        <v>277</v>
      </c>
      <c r="E38" s="398"/>
      <c r="F38" s="112" t="s">
        <v>262</v>
      </c>
      <c r="G38" s="28">
        <v>60000</v>
      </c>
      <c r="H38" s="28"/>
      <c r="I38" s="28">
        <v>60000</v>
      </c>
      <c r="J38" s="28"/>
      <c r="K38" s="28"/>
      <c r="L38" s="28"/>
      <c r="M38" s="28">
        <f>G38+L38</f>
        <v>60000</v>
      </c>
      <c r="N38" s="114" t="s">
        <v>337</v>
      </c>
      <c r="O38" s="35"/>
    </row>
    <row r="39" spans="1:15" s="36" customFormat="1" ht="36">
      <c r="A39" s="280"/>
      <c r="B39" s="246"/>
      <c r="C39" s="246"/>
      <c r="D39" s="410"/>
      <c r="E39" s="322"/>
      <c r="F39" s="112" t="s">
        <v>263</v>
      </c>
      <c r="G39" s="28">
        <v>4500</v>
      </c>
      <c r="H39" s="28"/>
      <c r="I39" s="28">
        <v>4500</v>
      </c>
      <c r="J39" s="28"/>
      <c r="K39" s="28"/>
      <c r="L39" s="28"/>
      <c r="M39" s="28">
        <f>G39+L39</f>
        <v>4500</v>
      </c>
      <c r="N39" s="106" t="s">
        <v>48</v>
      </c>
      <c r="O39" s="35"/>
    </row>
    <row r="40" spans="1:15" s="36" customFormat="1" ht="108">
      <c r="A40" s="280"/>
      <c r="B40" s="246"/>
      <c r="C40" s="246"/>
      <c r="D40" s="410"/>
      <c r="E40" s="322"/>
      <c r="F40" s="112" t="s">
        <v>264</v>
      </c>
      <c r="G40" s="28">
        <v>4393</v>
      </c>
      <c r="H40" s="28"/>
      <c r="I40" s="28">
        <f>G40</f>
        <v>4393</v>
      </c>
      <c r="J40" s="28"/>
      <c r="K40" s="28"/>
      <c r="L40" s="28"/>
      <c r="M40" s="28">
        <f>G40</f>
        <v>4393</v>
      </c>
      <c r="N40" s="106" t="s">
        <v>48</v>
      </c>
      <c r="O40" s="35"/>
    </row>
    <row r="41" spans="1:15" s="36" customFormat="1" ht="18.75">
      <c r="A41" s="280"/>
      <c r="B41" s="246"/>
      <c r="C41" s="246"/>
      <c r="D41" s="323"/>
      <c r="E41" s="324"/>
      <c r="F41" s="111" t="s">
        <v>140</v>
      </c>
      <c r="G41" s="105">
        <f>G39+G38+G40</f>
        <v>68893</v>
      </c>
      <c r="H41" s="105">
        <f>H39+H38</f>
        <v>0</v>
      </c>
      <c r="I41" s="105">
        <f>I39+I38</f>
        <v>64500</v>
      </c>
      <c r="J41" s="105">
        <f>J39+J38</f>
        <v>0</v>
      </c>
      <c r="K41" s="105">
        <f>K39+K38</f>
        <v>0</v>
      </c>
      <c r="L41" s="105"/>
      <c r="M41" s="105">
        <f>G41+L41</f>
        <v>68893</v>
      </c>
      <c r="N41" s="106"/>
      <c r="O41" s="35"/>
    </row>
    <row r="42" spans="1:15" s="36" customFormat="1" ht="36">
      <c r="A42" s="282" t="s">
        <v>268</v>
      </c>
      <c r="B42" s="38" t="s">
        <v>269</v>
      </c>
      <c r="C42" s="38" t="s">
        <v>270</v>
      </c>
      <c r="D42" s="317" t="s">
        <v>276</v>
      </c>
      <c r="E42" s="380"/>
      <c r="F42" s="112" t="s">
        <v>271</v>
      </c>
      <c r="G42" s="113">
        <v>-250000</v>
      </c>
      <c r="H42" s="113">
        <v>-250000</v>
      </c>
      <c r="I42" s="113"/>
      <c r="J42" s="113"/>
      <c r="K42" s="113"/>
      <c r="L42" s="113"/>
      <c r="M42" s="113">
        <f>G42+L42</f>
        <v>-250000</v>
      </c>
      <c r="N42" s="114" t="s">
        <v>35</v>
      </c>
      <c r="O42" s="35"/>
    </row>
    <row r="43" spans="1:15" s="36" customFormat="1" ht="18.75" hidden="1">
      <c r="A43" s="282"/>
      <c r="B43" s="38"/>
      <c r="C43" s="38"/>
      <c r="D43" s="381"/>
      <c r="E43" s="382"/>
      <c r="F43" s="159"/>
      <c r="G43" s="164"/>
      <c r="H43" s="164"/>
      <c r="I43" s="164"/>
      <c r="J43" s="113"/>
      <c r="K43" s="113"/>
      <c r="L43" s="113"/>
      <c r="M43" s="113">
        <f>G43+L43</f>
        <v>0</v>
      </c>
      <c r="N43" s="114" t="s">
        <v>21</v>
      </c>
      <c r="O43" s="35"/>
    </row>
    <row r="44" spans="1:15" s="36" customFormat="1" ht="18.75">
      <c r="A44" s="45"/>
      <c r="B44" s="242"/>
      <c r="C44" s="46"/>
      <c r="D44" s="323"/>
      <c r="E44" s="324"/>
      <c r="F44" s="111" t="s">
        <v>26</v>
      </c>
      <c r="G44" s="115">
        <f>G42+G43</f>
        <v>-250000</v>
      </c>
      <c r="H44" s="115">
        <f aca="true" t="shared" si="8" ref="H44:M44">H42+H43</f>
        <v>-250000</v>
      </c>
      <c r="I44" s="115">
        <f t="shared" si="8"/>
        <v>0</v>
      </c>
      <c r="J44" s="115">
        <f t="shared" si="8"/>
        <v>0</v>
      </c>
      <c r="K44" s="115">
        <f t="shared" si="8"/>
        <v>0</v>
      </c>
      <c r="L44" s="115">
        <f t="shared" si="8"/>
        <v>0</v>
      </c>
      <c r="M44" s="115">
        <f t="shared" si="8"/>
        <v>-250000</v>
      </c>
      <c r="N44" s="106"/>
      <c r="O44" s="35"/>
    </row>
    <row r="45" spans="1:15" s="36" customFormat="1" ht="54">
      <c r="A45" s="282" t="s">
        <v>272</v>
      </c>
      <c r="B45" s="38" t="s">
        <v>273</v>
      </c>
      <c r="C45" s="38" t="s">
        <v>274</v>
      </c>
      <c r="D45" s="351" t="s">
        <v>275</v>
      </c>
      <c r="E45" s="398"/>
      <c r="F45" s="159" t="s">
        <v>278</v>
      </c>
      <c r="G45" s="164">
        <v>100000</v>
      </c>
      <c r="H45" s="164"/>
      <c r="I45" s="164">
        <v>100000</v>
      </c>
      <c r="J45" s="164"/>
      <c r="K45" s="164"/>
      <c r="L45" s="164"/>
      <c r="M45" s="164">
        <f>L45+G45</f>
        <v>100000</v>
      </c>
      <c r="N45" s="106" t="s">
        <v>35</v>
      </c>
      <c r="O45" s="125"/>
    </row>
    <row r="46" spans="1:15" s="36" customFormat="1" ht="18.75">
      <c r="A46" s="282"/>
      <c r="B46" s="38"/>
      <c r="C46" s="38"/>
      <c r="D46" s="353"/>
      <c r="E46" s="322"/>
      <c r="F46" s="159" t="s">
        <v>150</v>
      </c>
      <c r="G46" s="164">
        <v>100000</v>
      </c>
      <c r="H46" s="164"/>
      <c r="I46" s="164">
        <v>100000</v>
      </c>
      <c r="J46" s="164"/>
      <c r="K46" s="164"/>
      <c r="L46" s="164"/>
      <c r="M46" s="164">
        <f>L46+G46</f>
        <v>100000</v>
      </c>
      <c r="N46" s="106" t="s">
        <v>35</v>
      </c>
      <c r="O46" s="125"/>
    </row>
    <row r="47" spans="1:15" s="36" customFormat="1" ht="18.75">
      <c r="A47" s="282"/>
      <c r="B47" s="38"/>
      <c r="C47" s="38"/>
      <c r="D47" s="323"/>
      <c r="E47" s="324"/>
      <c r="F47" s="111" t="s">
        <v>120</v>
      </c>
      <c r="G47" s="115">
        <f>G45+G46</f>
        <v>200000</v>
      </c>
      <c r="H47" s="115">
        <f aca="true" t="shared" si="9" ref="H47:M47">H45+H46</f>
        <v>0</v>
      </c>
      <c r="I47" s="115">
        <f t="shared" si="9"/>
        <v>200000</v>
      </c>
      <c r="J47" s="115">
        <f t="shared" si="9"/>
        <v>0</v>
      </c>
      <c r="K47" s="115">
        <f t="shared" si="9"/>
        <v>0</v>
      </c>
      <c r="L47" s="115">
        <f t="shared" si="9"/>
        <v>0</v>
      </c>
      <c r="M47" s="115">
        <f t="shared" si="9"/>
        <v>200000</v>
      </c>
      <c r="N47" s="106"/>
      <c r="O47" s="125"/>
    </row>
    <row r="48" spans="1:15" s="36" customFormat="1" ht="129.75" customHeight="1">
      <c r="A48" s="38" t="s">
        <v>331</v>
      </c>
      <c r="B48" s="38" t="s">
        <v>332</v>
      </c>
      <c r="C48" s="38" t="s">
        <v>281</v>
      </c>
      <c r="D48" s="424" t="s">
        <v>333</v>
      </c>
      <c r="E48" s="352"/>
      <c r="F48" s="39" t="s">
        <v>334</v>
      </c>
      <c r="G48" s="115">
        <v>-103800</v>
      </c>
      <c r="H48" s="115">
        <v>-103800</v>
      </c>
      <c r="I48" s="115"/>
      <c r="J48" s="115"/>
      <c r="K48" s="115"/>
      <c r="L48" s="115"/>
      <c r="M48" s="115">
        <f>G48+L48</f>
        <v>-103800</v>
      </c>
      <c r="N48" s="299" t="s">
        <v>336</v>
      </c>
      <c r="O48" s="125"/>
    </row>
    <row r="49" spans="1:15" s="36" customFormat="1" ht="95.25" customHeight="1">
      <c r="A49" s="38"/>
      <c r="B49" s="38"/>
      <c r="C49" s="38"/>
      <c r="D49" s="353"/>
      <c r="E49" s="354"/>
      <c r="F49" s="39" t="s">
        <v>335</v>
      </c>
      <c r="G49" s="115"/>
      <c r="H49" s="115"/>
      <c r="I49" s="115"/>
      <c r="J49" s="115"/>
      <c r="K49" s="115"/>
      <c r="L49" s="115">
        <v>103800</v>
      </c>
      <c r="M49" s="115">
        <f>G49+L49</f>
        <v>103800</v>
      </c>
      <c r="N49" s="299" t="s">
        <v>336</v>
      </c>
      <c r="O49" s="125"/>
    </row>
    <row r="50" spans="1:15" s="36" customFormat="1" ht="30" customHeight="1">
      <c r="A50" s="38"/>
      <c r="B50" s="38"/>
      <c r="C50" s="38"/>
      <c r="D50" s="425"/>
      <c r="E50" s="426"/>
      <c r="F50" s="84" t="s">
        <v>54</v>
      </c>
      <c r="G50" s="115">
        <f>G48+G49</f>
        <v>-103800</v>
      </c>
      <c r="H50" s="115">
        <f aca="true" t="shared" si="10" ref="H50:M50">H48+H49</f>
        <v>-103800</v>
      </c>
      <c r="I50" s="115">
        <f t="shared" si="10"/>
        <v>0</v>
      </c>
      <c r="J50" s="115">
        <f t="shared" si="10"/>
        <v>0</v>
      </c>
      <c r="K50" s="115">
        <f t="shared" si="10"/>
        <v>0</v>
      </c>
      <c r="L50" s="115">
        <f t="shared" si="10"/>
        <v>103800</v>
      </c>
      <c r="M50" s="115">
        <f t="shared" si="10"/>
        <v>0</v>
      </c>
      <c r="N50" s="299"/>
      <c r="O50" s="125"/>
    </row>
    <row r="51" spans="1:15" s="36" customFormat="1" ht="66" customHeight="1">
      <c r="A51" s="244" t="s">
        <v>279</v>
      </c>
      <c r="B51" s="245" t="s">
        <v>280</v>
      </c>
      <c r="C51" s="46" t="s">
        <v>281</v>
      </c>
      <c r="D51" s="353" t="s">
        <v>282</v>
      </c>
      <c r="E51" s="354"/>
      <c r="F51" s="296" t="s">
        <v>199</v>
      </c>
      <c r="G51" s="297">
        <v>-114595.2</v>
      </c>
      <c r="H51" s="297">
        <v>-114595.2</v>
      </c>
      <c r="I51" s="297"/>
      <c r="J51" s="297"/>
      <c r="K51" s="297"/>
      <c r="L51" s="297"/>
      <c r="M51" s="297">
        <f>G51+L51</f>
        <v>-114595.2</v>
      </c>
      <c r="N51" s="298" t="s">
        <v>48</v>
      </c>
      <c r="O51" s="125"/>
    </row>
    <row r="52" spans="1:15" s="36" customFormat="1" ht="18.75">
      <c r="A52" s="244"/>
      <c r="B52" s="245"/>
      <c r="C52" s="46"/>
      <c r="D52" s="323"/>
      <c r="E52" s="324"/>
      <c r="F52" s="111" t="s">
        <v>44</v>
      </c>
      <c r="G52" s="115">
        <f>G51</f>
        <v>-114595.2</v>
      </c>
      <c r="H52" s="115">
        <f aca="true" t="shared" si="11" ref="H52:M52">H51</f>
        <v>-114595.2</v>
      </c>
      <c r="I52" s="115">
        <f t="shared" si="11"/>
        <v>0</v>
      </c>
      <c r="J52" s="115">
        <f t="shared" si="11"/>
        <v>0</v>
      </c>
      <c r="K52" s="115">
        <f t="shared" si="11"/>
        <v>0</v>
      </c>
      <c r="L52" s="115">
        <f t="shared" si="11"/>
        <v>0</v>
      </c>
      <c r="M52" s="115">
        <f t="shared" si="11"/>
        <v>-114595.2</v>
      </c>
      <c r="N52" s="106"/>
      <c r="O52" s="125"/>
    </row>
    <row r="53" spans="1:15" s="44" customFormat="1" ht="18.75">
      <c r="A53" s="49"/>
      <c r="B53" s="243"/>
      <c r="C53" s="38"/>
      <c r="D53" s="336" t="s">
        <v>34</v>
      </c>
      <c r="E53" s="387"/>
      <c r="F53" s="116"/>
      <c r="G53" s="48">
        <f>G17+G23+G26+G28+G30+G32+G35+G37+G41+G44+G47+G52</f>
        <v>427282.99999999994</v>
      </c>
      <c r="H53" s="48">
        <f aca="true" t="shared" si="12" ref="H53:M53">H17+H23+H26+H28+H30+H32+H35+H37+H41+H44+H47+H52</f>
        <v>-364595.2</v>
      </c>
      <c r="I53" s="48">
        <f t="shared" si="12"/>
        <v>787485.2</v>
      </c>
      <c r="J53" s="48">
        <f t="shared" si="12"/>
        <v>204000</v>
      </c>
      <c r="K53" s="48">
        <f t="shared" si="12"/>
        <v>0</v>
      </c>
      <c r="L53" s="48">
        <f t="shared" si="12"/>
        <v>0</v>
      </c>
      <c r="M53" s="48">
        <f t="shared" si="12"/>
        <v>427282.99999999994</v>
      </c>
      <c r="N53" s="106"/>
      <c r="O53" s="43"/>
    </row>
    <row r="54" spans="1:15" s="44" customFormat="1" ht="18.75">
      <c r="A54" s="49"/>
      <c r="B54" s="37"/>
      <c r="C54" s="38"/>
      <c r="D54" s="336" t="s">
        <v>22</v>
      </c>
      <c r="E54" s="337"/>
      <c r="F54" s="338"/>
      <c r="G54" s="41"/>
      <c r="H54" s="41"/>
      <c r="I54" s="41"/>
      <c r="J54" s="41"/>
      <c r="K54" s="41"/>
      <c r="L54" s="41"/>
      <c r="M54" s="41"/>
      <c r="N54" s="106"/>
      <c r="O54" s="43"/>
    </row>
    <row r="55" spans="1:15" s="44" customFormat="1" ht="54">
      <c r="A55" s="282" t="s">
        <v>283</v>
      </c>
      <c r="B55" s="38" t="s">
        <v>284</v>
      </c>
      <c r="C55" s="38" t="s">
        <v>285</v>
      </c>
      <c r="D55" s="383" t="s">
        <v>286</v>
      </c>
      <c r="E55" s="384"/>
      <c r="F55" s="166" t="s">
        <v>287</v>
      </c>
      <c r="G55" s="167"/>
      <c r="H55" s="167"/>
      <c r="I55" s="167"/>
      <c r="J55" s="167"/>
      <c r="K55" s="167"/>
      <c r="L55" s="167">
        <v>280000</v>
      </c>
      <c r="M55" s="167">
        <f>L55</f>
        <v>280000</v>
      </c>
      <c r="N55" s="106" t="s">
        <v>21</v>
      </c>
      <c r="O55" s="43"/>
    </row>
    <row r="56" spans="1:15" s="44" customFormat="1" ht="18.75">
      <c r="A56" s="282"/>
      <c r="B56" s="38"/>
      <c r="C56" s="38"/>
      <c r="D56" s="385"/>
      <c r="E56" s="386"/>
      <c r="F56" s="170" t="s">
        <v>120</v>
      </c>
      <c r="G56" s="167"/>
      <c r="H56" s="167"/>
      <c r="I56" s="167"/>
      <c r="J56" s="167"/>
      <c r="K56" s="167"/>
      <c r="L56" s="167">
        <f>L55</f>
        <v>280000</v>
      </c>
      <c r="M56" s="167">
        <f>L56</f>
        <v>280000</v>
      </c>
      <c r="N56" s="106" t="s">
        <v>21</v>
      </c>
      <c r="O56" s="43"/>
    </row>
    <row r="57" spans="1:15" s="44" customFormat="1" ht="36">
      <c r="A57" s="281" t="s">
        <v>230</v>
      </c>
      <c r="B57" s="247" t="s">
        <v>232</v>
      </c>
      <c r="C57" s="247" t="s">
        <v>233</v>
      </c>
      <c r="D57" s="339" t="s">
        <v>109</v>
      </c>
      <c r="E57" s="378"/>
      <c r="F57" s="39" t="s">
        <v>215</v>
      </c>
      <c r="G57" s="41"/>
      <c r="H57" s="41"/>
      <c r="I57" s="41"/>
      <c r="J57" s="41"/>
      <c r="K57" s="41"/>
      <c r="L57" s="40">
        <v>96000</v>
      </c>
      <c r="M57" s="40">
        <f>L57</f>
        <v>96000</v>
      </c>
      <c r="N57" s="106" t="s">
        <v>21</v>
      </c>
      <c r="O57" s="43"/>
    </row>
    <row r="58" spans="1:15" s="44" customFormat="1" ht="23.25" customHeight="1">
      <c r="A58" s="282"/>
      <c r="B58" s="38"/>
      <c r="C58" s="38"/>
      <c r="D58" s="323"/>
      <c r="E58" s="379"/>
      <c r="F58" s="84" t="s">
        <v>110</v>
      </c>
      <c r="G58" s="41"/>
      <c r="H58" s="41"/>
      <c r="I58" s="41"/>
      <c r="J58" s="41"/>
      <c r="K58" s="41"/>
      <c r="L58" s="41">
        <f>L57</f>
        <v>96000</v>
      </c>
      <c r="M58" s="41">
        <f>L58</f>
        <v>96000</v>
      </c>
      <c r="N58" s="106"/>
      <c r="O58" s="43"/>
    </row>
    <row r="59" spans="1:15" s="44" customFormat="1" ht="18.75">
      <c r="A59" s="282"/>
      <c r="B59" s="38"/>
      <c r="C59" s="38"/>
      <c r="D59" s="374" t="s">
        <v>24</v>
      </c>
      <c r="E59" s="350"/>
      <c r="F59" s="39"/>
      <c r="G59" s="41"/>
      <c r="H59" s="41"/>
      <c r="I59" s="41"/>
      <c r="J59" s="41"/>
      <c r="K59" s="41"/>
      <c r="L59" s="41">
        <f>L58+L56</f>
        <v>376000</v>
      </c>
      <c r="M59" s="41">
        <f>L59</f>
        <v>376000</v>
      </c>
      <c r="N59" s="106"/>
      <c r="O59" s="43"/>
    </row>
    <row r="60" spans="1:15" s="44" customFormat="1" ht="18.75">
      <c r="A60" s="282"/>
      <c r="B60" s="38"/>
      <c r="C60" s="38"/>
      <c r="D60" s="349" t="s">
        <v>46</v>
      </c>
      <c r="E60" s="437"/>
      <c r="F60" s="369"/>
      <c r="G60" s="41">
        <f>G53+G59</f>
        <v>427282.99999999994</v>
      </c>
      <c r="H60" s="41">
        <f aca="true" t="shared" si="13" ref="H60:M60">H53+H59</f>
        <v>-364595.2</v>
      </c>
      <c r="I60" s="41">
        <f t="shared" si="13"/>
        <v>787485.2</v>
      </c>
      <c r="J60" s="41">
        <f t="shared" si="13"/>
        <v>204000</v>
      </c>
      <c r="K60" s="41">
        <f t="shared" si="13"/>
        <v>0</v>
      </c>
      <c r="L60" s="41">
        <f t="shared" si="13"/>
        <v>376000</v>
      </c>
      <c r="M60" s="41">
        <f t="shared" si="13"/>
        <v>803283</v>
      </c>
      <c r="N60" s="106"/>
      <c r="O60" s="43"/>
    </row>
    <row r="61" spans="1:15" s="44" customFormat="1" ht="18.75">
      <c r="A61" s="282"/>
      <c r="B61" s="38"/>
      <c r="C61" s="50" t="s">
        <v>27</v>
      </c>
      <c r="D61" s="367" t="s">
        <v>28</v>
      </c>
      <c r="E61" s="368"/>
      <c r="F61" s="369"/>
      <c r="G61" s="41"/>
      <c r="H61" s="41"/>
      <c r="I61" s="41"/>
      <c r="J61" s="41"/>
      <c r="K61" s="41"/>
      <c r="L61" s="41"/>
      <c r="M61" s="41"/>
      <c r="N61" s="106" t="s">
        <v>21</v>
      </c>
      <c r="O61" s="43"/>
    </row>
    <row r="62" spans="1:15" s="44" customFormat="1" ht="18.75">
      <c r="A62" s="283"/>
      <c r="B62" s="248"/>
      <c r="C62" s="74"/>
      <c r="D62" s="357" t="s">
        <v>12</v>
      </c>
      <c r="E62" s="358"/>
      <c r="F62" s="359"/>
      <c r="G62" s="41"/>
      <c r="H62" s="41"/>
      <c r="I62" s="41"/>
      <c r="J62" s="41"/>
      <c r="K62" s="41"/>
      <c r="L62" s="41"/>
      <c r="M62" s="41"/>
      <c r="N62" s="106" t="s">
        <v>21</v>
      </c>
      <c r="O62" s="43"/>
    </row>
    <row r="63" spans="1:15" s="44" customFormat="1" ht="29.25" customHeight="1">
      <c r="A63" s="360" t="s">
        <v>288</v>
      </c>
      <c r="B63" s="248" t="s">
        <v>289</v>
      </c>
      <c r="C63" s="327" t="s">
        <v>231</v>
      </c>
      <c r="D63" s="313" t="s">
        <v>290</v>
      </c>
      <c r="E63" s="330"/>
      <c r="F63" s="258" t="s">
        <v>291</v>
      </c>
      <c r="G63" s="259">
        <v>-95070</v>
      </c>
      <c r="H63" s="77">
        <v>-95070</v>
      </c>
      <c r="I63" s="47"/>
      <c r="J63" s="77">
        <v>-95070</v>
      </c>
      <c r="K63" s="77"/>
      <c r="L63" s="77"/>
      <c r="M63" s="77">
        <f>G63+L63</f>
        <v>-95070</v>
      </c>
      <c r="N63" s="106" t="s">
        <v>38</v>
      </c>
      <c r="O63" s="43"/>
    </row>
    <row r="64" spans="1:15" s="44" customFormat="1" ht="18.75">
      <c r="A64" s="361"/>
      <c r="B64" s="46"/>
      <c r="C64" s="328"/>
      <c r="D64" s="331"/>
      <c r="E64" s="332"/>
      <c r="F64" s="260" t="s">
        <v>159</v>
      </c>
      <c r="G64" s="261">
        <v>-20916</v>
      </c>
      <c r="H64" s="77">
        <v>-20916</v>
      </c>
      <c r="I64" s="77"/>
      <c r="J64" s="77"/>
      <c r="K64" s="77"/>
      <c r="L64" s="77"/>
      <c r="M64" s="77">
        <f>G64+L64</f>
        <v>-20916</v>
      </c>
      <c r="N64" s="106" t="s">
        <v>38</v>
      </c>
      <c r="O64" s="43"/>
    </row>
    <row r="65" spans="1:15" s="44" customFormat="1" ht="53.25" customHeight="1">
      <c r="A65" s="362"/>
      <c r="B65" s="262"/>
      <c r="C65" s="329"/>
      <c r="D65" s="333"/>
      <c r="E65" s="334"/>
      <c r="F65" s="84" t="s">
        <v>30</v>
      </c>
      <c r="G65" s="48">
        <f>G63+G64</f>
        <v>-115986</v>
      </c>
      <c r="H65" s="48">
        <f aca="true" t="shared" si="14" ref="H65:M65">H63+H64</f>
        <v>-115986</v>
      </c>
      <c r="I65" s="48">
        <f t="shared" si="14"/>
        <v>0</v>
      </c>
      <c r="J65" s="48">
        <f t="shared" si="14"/>
        <v>-95070</v>
      </c>
      <c r="K65" s="48">
        <f t="shared" si="14"/>
        <v>0</v>
      </c>
      <c r="L65" s="48">
        <f t="shared" si="14"/>
        <v>0</v>
      </c>
      <c r="M65" s="48">
        <f t="shared" si="14"/>
        <v>-115986</v>
      </c>
      <c r="N65" s="106"/>
      <c r="O65" s="43"/>
    </row>
    <row r="66" spans="1:15" s="44" customFormat="1" ht="43.5" customHeight="1">
      <c r="A66" s="284" t="s">
        <v>292</v>
      </c>
      <c r="B66" s="263" t="s">
        <v>246</v>
      </c>
      <c r="C66" s="263" t="s">
        <v>293</v>
      </c>
      <c r="D66" s="309" t="s">
        <v>294</v>
      </c>
      <c r="E66" s="310"/>
      <c r="F66" s="39" t="s">
        <v>295</v>
      </c>
      <c r="G66" s="47">
        <v>124293</v>
      </c>
      <c r="H66" s="47"/>
      <c r="I66" s="47">
        <v>124293</v>
      </c>
      <c r="J66" s="47"/>
      <c r="K66" s="47"/>
      <c r="L66" s="47"/>
      <c r="M66" s="47">
        <f>G66</f>
        <v>124293</v>
      </c>
      <c r="N66" s="106" t="s">
        <v>21</v>
      </c>
      <c r="O66" s="43"/>
    </row>
    <row r="67" spans="1:15" s="44" customFormat="1" ht="21" customHeight="1">
      <c r="A67" s="284"/>
      <c r="B67" s="263"/>
      <c r="C67" s="263"/>
      <c r="D67" s="311"/>
      <c r="E67" s="312"/>
      <c r="F67" s="84" t="s">
        <v>31</v>
      </c>
      <c r="G67" s="48">
        <f>G66</f>
        <v>124293</v>
      </c>
      <c r="H67" s="48">
        <f aca="true" t="shared" si="15" ref="H67:M67">H66</f>
        <v>0</v>
      </c>
      <c r="I67" s="48">
        <f t="shared" si="15"/>
        <v>124293</v>
      </c>
      <c r="J67" s="48">
        <f t="shared" si="15"/>
        <v>0</v>
      </c>
      <c r="K67" s="48">
        <f t="shared" si="15"/>
        <v>0</v>
      </c>
      <c r="L67" s="48">
        <f t="shared" si="15"/>
        <v>0</v>
      </c>
      <c r="M67" s="48">
        <f t="shared" si="15"/>
        <v>124293</v>
      </c>
      <c r="N67" s="106"/>
      <c r="O67" s="43"/>
    </row>
    <row r="68" spans="1:15" s="44" customFormat="1" ht="61.5" customHeight="1">
      <c r="A68" s="282" t="s">
        <v>296</v>
      </c>
      <c r="B68" s="38" t="s">
        <v>297</v>
      </c>
      <c r="C68" s="38" t="s">
        <v>298</v>
      </c>
      <c r="D68" s="317" t="s">
        <v>311</v>
      </c>
      <c r="E68" s="318"/>
      <c r="F68" s="258" t="s">
        <v>299</v>
      </c>
      <c r="G68" s="264">
        <v>19000</v>
      </c>
      <c r="H68" s="47"/>
      <c r="I68" s="47">
        <v>19000</v>
      </c>
      <c r="J68" s="47"/>
      <c r="K68" s="47"/>
      <c r="L68" s="47"/>
      <c r="M68" s="77">
        <f aca="true" t="shared" si="16" ref="M68:M79">G68+L68</f>
        <v>19000</v>
      </c>
      <c r="N68" s="106" t="s">
        <v>21</v>
      </c>
      <c r="O68" s="43"/>
    </row>
    <row r="69" spans="1:15" s="44" customFormat="1" ht="72">
      <c r="A69" s="282"/>
      <c r="B69" s="38"/>
      <c r="C69" s="38"/>
      <c r="D69" s="319"/>
      <c r="E69" s="320"/>
      <c r="F69" s="258" t="s">
        <v>300</v>
      </c>
      <c r="G69" s="264">
        <v>117581</v>
      </c>
      <c r="H69" s="47"/>
      <c r="I69" s="47">
        <v>117581</v>
      </c>
      <c r="J69" s="47"/>
      <c r="K69" s="47"/>
      <c r="L69" s="47"/>
      <c r="M69" s="77">
        <f t="shared" si="16"/>
        <v>117581</v>
      </c>
      <c r="N69" s="106" t="s">
        <v>21</v>
      </c>
      <c r="O69" s="43"/>
    </row>
    <row r="70" spans="1:15" s="44" customFormat="1" ht="36">
      <c r="A70" s="282"/>
      <c r="B70" s="38"/>
      <c r="C70" s="38"/>
      <c r="D70" s="319"/>
      <c r="E70" s="320"/>
      <c r="F70" s="258" t="s">
        <v>301</v>
      </c>
      <c r="G70" s="264">
        <v>113938</v>
      </c>
      <c r="H70" s="47"/>
      <c r="I70" s="47">
        <v>113938</v>
      </c>
      <c r="J70" s="47"/>
      <c r="K70" s="47"/>
      <c r="L70" s="47"/>
      <c r="M70" s="77">
        <f t="shared" si="16"/>
        <v>113938</v>
      </c>
      <c r="N70" s="106" t="s">
        <v>21</v>
      </c>
      <c r="O70" s="43"/>
    </row>
    <row r="71" spans="1:15" s="44" customFormat="1" ht="36">
      <c r="A71" s="282"/>
      <c r="B71" s="38"/>
      <c r="C71" s="38"/>
      <c r="D71" s="321"/>
      <c r="E71" s="322"/>
      <c r="F71" s="265" t="s">
        <v>302</v>
      </c>
      <c r="G71" s="266">
        <v>45459</v>
      </c>
      <c r="H71" s="77"/>
      <c r="I71" s="77">
        <v>45459</v>
      </c>
      <c r="J71" s="77"/>
      <c r="K71" s="77"/>
      <c r="L71" s="77"/>
      <c r="M71" s="77">
        <f t="shared" si="16"/>
        <v>45459</v>
      </c>
      <c r="N71" s="106" t="s">
        <v>21</v>
      </c>
      <c r="O71" s="43"/>
    </row>
    <row r="72" spans="1:15" s="44" customFormat="1" ht="54">
      <c r="A72" s="282"/>
      <c r="B72" s="38"/>
      <c r="C72" s="38"/>
      <c r="D72" s="321"/>
      <c r="E72" s="322"/>
      <c r="F72" s="265" t="s">
        <v>201</v>
      </c>
      <c r="G72" s="266">
        <v>55232</v>
      </c>
      <c r="H72" s="77"/>
      <c r="I72" s="77">
        <v>55232</v>
      </c>
      <c r="J72" s="77"/>
      <c r="K72" s="77"/>
      <c r="L72" s="77"/>
      <c r="M72" s="77">
        <f t="shared" si="16"/>
        <v>55232</v>
      </c>
      <c r="N72" s="106" t="s">
        <v>38</v>
      </c>
      <c r="O72" s="43"/>
    </row>
    <row r="73" spans="1:15" s="44" customFormat="1" ht="18.75">
      <c r="A73" s="282"/>
      <c r="B73" s="38"/>
      <c r="C73" s="38"/>
      <c r="D73" s="321"/>
      <c r="E73" s="322"/>
      <c r="F73" s="265" t="s">
        <v>338</v>
      </c>
      <c r="G73" s="266">
        <v>27950</v>
      </c>
      <c r="H73" s="77"/>
      <c r="I73" s="77">
        <v>27950</v>
      </c>
      <c r="J73" s="77">
        <v>27950</v>
      </c>
      <c r="K73" s="77"/>
      <c r="L73" s="77"/>
      <c r="M73" s="77">
        <f t="shared" si="16"/>
        <v>27950</v>
      </c>
      <c r="N73" s="106" t="s">
        <v>340</v>
      </c>
      <c r="O73" s="43"/>
    </row>
    <row r="74" spans="1:15" s="44" customFormat="1" ht="18.75">
      <c r="A74" s="282"/>
      <c r="B74" s="38"/>
      <c r="C74" s="38"/>
      <c r="D74" s="321"/>
      <c r="E74" s="322"/>
      <c r="F74" s="265" t="s">
        <v>339</v>
      </c>
      <c r="G74" s="266">
        <v>6150</v>
      </c>
      <c r="H74" s="77"/>
      <c r="I74" s="77">
        <v>6150</v>
      </c>
      <c r="J74" s="77"/>
      <c r="K74" s="77"/>
      <c r="L74" s="77"/>
      <c r="M74" s="77">
        <f t="shared" si="16"/>
        <v>6150</v>
      </c>
      <c r="N74" s="106" t="s">
        <v>340</v>
      </c>
      <c r="O74" s="43"/>
    </row>
    <row r="75" spans="1:15" s="44" customFormat="1" ht="18.75">
      <c r="A75" s="282"/>
      <c r="B75" s="38"/>
      <c r="C75" s="38"/>
      <c r="D75" s="323"/>
      <c r="E75" s="324"/>
      <c r="F75" s="81" t="s">
        <v>31</v>
      </c>
      <c r="G75" s="48">
        <f>SUM(G68:G74)</f>
        <v>385310</v>
      </c>
      <c r="H75" s="48">
        <f>SUM(H68:H70)</f>
        <v>0</v>
      </c>
      <c r="I75" s="48">
        <f>SUM(I68:I74)</f>
        <v>385310</v>
      </c>
      <c r="J75" s="48">
        <f>SUM(J68:J70)</f>
        <v>0</v>
      </c>
      <c r="K75" s="48">
        <f>SUM(K68:K70)</f>
        <v>0</v>
      </c>
      <c r="L75" s="48"/>
      <c r="M75" s="131">
        <f t="shared" si="16"/>
        <v>385310</v>
      </c>
      <c r="N75" s="106"/>
      <c r="O75" s="43"/>
    </row>
    <row r="76" spans="1:15" s="44" customFormat="1" ht="18.75">
      <c r="A76" s="282" t="s">
        <v>303</v>
      </c>
      <c r="B76" s="38" t="s">
        <v>304</v>
      </c>
      <c r="C76" s="38" t="s">
        <v>305</v>
      </c>
      <c r="D76" s="313" t="s">
        <v>312</v>
      </c>
      <c r="E76" s="314"/>
      <c r="F76" s="258" t="s">
        <v>306</v>
      </c>
      <c r="G76" s="267">
        <v>95070</v>
      </c>
      <c r="H76" s="77"/>
      <c r="I76" s="77">
        <v>95070</v>
      </c>
      <c r="J76" s="77">
        <v>95070</v>
      </c>
      <c r="K76" s="77"/>
      <c r="L76" s="77"/>
      <c r="M76" s="77">
        <f t="shared" si="16"/>
        <v>95070</v>
      </c>
      <c r="N76" s="106" t="s">
        <v>38</v>
      </c>
      <c r="O76" s="43"/>
    </row>
    <row r="77" spans="1:15" s="44" customFormat="1" ht="18.75">
      <c r="A77" s="282"/>
      <c r="B77" s="38"/>
      <c r="C77" s="38"/>
      <c r="D77" s="315"/>
      <c r="E77" s="316"/>
      <c r="F77" s="258" t="s">
        <v>36</v>
      </c>
      <c r="G77" s="267">
        <v>20916</v>
      </c>
      <c r="H77" s="77"/>
      <c r="I77" s="77">
        <v>20916</v>
      </c>
      <c r="J77" s="77"/>
      <c r="K77" s="77"/>
      <c r="L77" s="77"/>
      <c r="M77" s="77">
        <f t="shared" si="16"/>
        <v>20916</v>
      </c>
      <c r="N77" s="106" t="s">
        <v>38</v>
      </c>
      <c r="O77" s="43"/>
    </row>
    <row r="78" spans="1:15" s="44" customFormat="1" ht="18.75">
      <c r="A78" s="282"/>
      <c r="B78" s="38"/>
      <c r="C78" s="38"/>
      <c r="D78" s="311"/>
      <c r="E78" s="312"/>
      <c r="F78" s="84" t="s">
        <v>33</v>
      </c>
      <c r="G78" s="48">
        <f aca="true" t="shared" si="17" ref="G78:L78">G76+G77</f>
        <v>115986</v>
      </c>
      <c r="H78" s="48">
        <f t="shared" si="17"/>
        <v>0</v>
      </c>
      <c r="I78" s="48">
        <f t="shared" si="17"/>
        <v>115986</v>
      </c>
      <c r="J78" s="48">
        <f t="shared" si="17"/>
        <v>95070</v>
      </c>
      <c r="K78" s="48">
        <f t="shared" si="17"/>
        <v>0</v>
      </c>
      <c r="L78" s="48">
        <f t="shared" si="17"/>
        <v>0</v>
      </c>
      <c r="M78" s="131">
        <f t="shared" si="16"/>
        <v>115986</v>
      </c>
      <c r="N78" s="106"/>
      <c r="O78" s="43"/>
    </row>
    <row r="79" spans="1:15" s="44" customFormat="1" ht="54.75" thickBot="1">
      <c r="A79" s="285" t="s">
        <v>307</v>
      </c>
      <c r="B79" s="90" t="s">
        <v>308</v>
      </c>
      <c r="C79" s="38" t="s">
        <v>309</v>
      </c>
      <c r="D79" s="370" t="s">
        <v>310</v>
      </c>
      <c r="E79" s="371"/>
      <c r="F79" s="268" t="s">
        <v>204</v>
      </c>
      <c r="G79" s="47">
        <v>-7232</v>
      </c>
      <c r="H79" s="47">
        <v>-7232</v>
      </c>
      <c r="I79" s="47"/>
      <c r="J79" s="47"/>
      <c r="K79" s="47"/>
      <c r="L79" s="47"/>
      <c r="M79" s="77">
        <f t="shared" si="16"/>
        <v>-7232</v>
      </c>
      <c r="N79" s="106" t="s">
        <v>38</v>
      </c>
      <c r="O79" s="43"/>
    </row>
    <row r="80" spans="1:15" s="44" customFormat="1" ht="18.75">
      <c r="A80" s="285"/>
      <c r="B80" s="90"/>
      <c r="C80" s="38"/>
      <c r="D80" s="372"/>
      <c r="E80" s="373"/>
      <c r="F80" s="81" t="s">
        <v>37</v>
      </c>
      <c r="G80" s="48">
        <f>G79</f>
        <v>-7232</v>
      </c>
      <c r="H80" s="48">
        <f aca="true" t="shared" si="18" ref="H80:M80">H79</f>
        <v>-7232</v>
      </c>
      <c r="I80" s="48">
        <f t="shared" si="18"/>
        <v>0</v>
      </c>
      <c r="J80" s="48">
        <f t="shared" si="18"/>
        <v>0</v>
      </c>
      <c r="K80" s="48">
        <f t="shared" si="18"/>
        <v>0</v>
      </c>
      <c r="L80" s="48">
        <f t="shared" si="18"/>
        <v>0</v>
      </c>
      <c r="M80" s="48">
        <f t="shared" si="18"/>
        <v>-7232</v>
      </c>
      <c r="N80" s="106"/>
      <c r="O80" s="43"/>
    </row>
    <row r="81" spans="1:15" s="44" customFormat="1" ht="18.75">
      <c r="A81" s="282"/>
      <c r="B81" s="38"/>
      <c r="C81" s="38"/>
      <c r="D81" s="349" t="s">
        <v>34</v>
      </c>
      <c r="E81" s="374"/>
      <c r="F81" s="374"/>
      <c r="G81" s="48">
        <f>G65+G75+G78+G80+G67</f>
        <v>502371</v>
      </c>
      <c r="H81" s="48">
        <f aca="true" t="shared" si="19" ref="H81:M81">H65+H75+H78+H80+H67</f>
        <v>-123218</v>
      </c>
      <c r="I81" s="48">
        <f t="shared" si="19"/>
        <v>625589</v>
      </c>
      <c r="J81" s="48">
        <f t="shared" si="19"/>
        <v>0</v>
      </c>
      <c r="K81" s="48">
        <f t="shared" si="19"/>
        <v>0</v>
      </c>
      <c r="L81" s="48">
        <f t="shared" si="19"/>
        <v>0</v>
      </c>
      <c r="M81" s="48">
        <f t="shared" si="19"/>
        <v>502371</v>
      </c>
      <c r="N81" s="106"/>
      <c r="O81" s="43"/>
    </row>
    <row r="82" spans="1:15" s="44" customFormat="1" ht="18.75">
      <c r="A82" s="286"/>
      <c r="B82" s="252"/>
      <c r="C82" s="252"/>
      <c r="D82" s="336" t="s">
        <v>22</v>
      </c>
      <c r="E82" s="337"/>
      <c r="F82" s="338"/>
      <c r="G82" s="255"/>
      <c r="H82" s="255"/>
      <c r="I82" s="255"/>
      <c r="J82" s="255"/>
      <c r="K82" s="255"/>
      <c r="L82" s="255"/>
      <c r="M82" s="249"/>
      <c r="N82" s="251"/>
      <c r="O82" s="43"/>
    </row>
    <row r="83" spans="1:15" s="44" customFormat="1" ht="36">
      <c r="A83" s="284" t="s">
        <v>292</v>
      </c>
      <c r="B83" s="263" t="s">
        <v>246</v>
      </c>
      <c r="C83" s="263" t="s">
        <v>293</v>
      </c>
      <c r="D83" s="339" t="s">
        <v>294</v>
      </c>
      <c r="E83" s="318"/>
      <c r="F83" s="126" t="s">
        <v>73</v>
      </c>
      <c r="G83" s="255"/>
      <c r="H83" s="255"/>
      <c r="I83" s="255"/>
      <c r="J83" s="255"/>
      <c r="K83" s="255"/>
      <c r="L83" s="187">
        <v>-68534</v>
      </c>
      <c r="M83" s="77">
        <v>-68534</v>
      </c>
      <c r="N83" s="106" t="s">
        <v>38</v>
      </c>
      <c r="O83" s="43"/>
    </row>
    <row r="84" spans="1:15" s="44" customFormat="1" ht="36">
      <c r="A84" s="284"/>
      <c r="B84" s="263"/>
      <c r="C84" s="263"/>
      <c r="D84" s="340"/>
      <c r="E84" s="320"/>
      <c r="F84" s="180" t="s">
        <v>192</v>
      </c>
      <c r="G84" s="255"/>
      <c r="H84" s="255"/>
      <c r="I84" s="255"/>
      <c r="J84" s="255"/>
      <c r="K84" s="255"/>
      <c r="L84" s="187">
        <v>54100</v>
      </c>
      <c r="M84" s="269">
        <v>54100</v>
      </c>
      <c r="N84" s="106" t="s">
        <v>21</v>
      </c>
      <c r="O84" s="43"/>
    </row>
    <row r="85" spans="1:15" s="44" customFormat="1" ht="36">
      <c r="A85" s="284"/>
      <c r="B85" s="263"/>
      <c r="C85" s="263"/>
      <c r="D85" s="340"/>
      <c r="E85" s="320"/>
      <c r="F85" s="180" t="s">
        <v>193</v>
      </c>
      <c r="G85" s="255"/>
      <c r="H85" s="255"/>
      <c r="I85" s="255"/>
      <c r="J85" s="255"/>
      <c r="K85" s="255"/>
      <c r="L85" s="187">
        <v>8900</v>
      </c>
      <c r="M85" s="269">
        <v>8900</v>
      </c>
      <c r="N85" s="106" t="s">
        <v>21</v>
      </c>
      <c r="O85" s="43"/>
    </row>
    <row r="86" spans="1:15" s="44" customFormat="1" ht="36">
      <c r="A86" s="284"/>
      <c r="B86" s="263"/>
      <c r="C86" s="263"/>
      <c r="D86" s="340"/>
      <c r="E86" s="320"/>
      <c r="F86" s="180" t="s">
        <v>194</v>
      </c>
      <c r="G86" s="255"/>
      <c r="H86" s="255"/>
      <c r="I86" s="255"/>
      <c r="J86" s="255"/>
      <c r="K86" s="255"/>
      <c r="L86" s="187">
        <v>40000</v>
      </c>
      <c r="M86" s="269">
        <v>40000</v>
      </c>
      <c r="N86" s="106" t="s">
        <v>21</v>
      </c>
      <c r="O86" s="43"/>
    </row>
    <row r="87" spans="1:15" s="44" customFormat="1" ht="18.75">
      <c r="A87" s="286"/>
      <c r="B87" s="252"/>
      <c r="C87" s="252"/>
      <c r="D87" s="341"/>
      <c r="E87" s="342"/>
      <c r="F87" s="127" t="s">
        <v>30</v>
      </c>
      <c r="G87" s="255"/>
      <c r="H87" s="255"/>
      <c r="I87" s="255"/>
      <c r="J87" s="255"/>
      <c r="K87" s="255"/>
      <c r="L87" s="178">
        <f>L83+L84+L85+L86</f>
        <v>34466</v>
      </c>
      <c r="M87" s="41">
        <f>M83+M84+M85+M86</f>
        <v>34466</v>
      </c>
      <c r="N87" s="106"/>
      <c r="O87" s="43"/>
    </row>
    <row r="88" spans="1:15" s="44" customFormat="1" ht="90">
      <c r="A88" s="282" t="s">
        <v>296</v>
      </c>
      <c r="B88" s="38" t="s">
        <v>297</v>
      </c>
      <c r="C88" s="38" t="s">
        <v>298</v>
      </c>
      <c r="D88" s="313" t="s">
        <v>313</v>
      </c>
      <c r="E88" s="330"/>
      <c r="F88" s="270" t="s">
        <v>143</v>
      </c>
      <c r="G88" s="256"/>
      <c r="H88" s="253"/>
      <c r="I88" s="250"/>
      <c r="J88" s="250"/>
      <c r="K88" s="250"/>
      <c r="L88" s="187">
        <v>-1069913</v>
      </c>
      <c r="M88" s="178">
        <v>-1069913</v>
      </c>
      <c r="N88" s="106" t="s">
        <v>38</v>
      </c>
      <c r="O88" s="43"/>
    </row>
    <row r="89" spans="1:15" s="44" customFormat="1" ht="72">
      <c r="A89" s="282"/>
      <c r="B89" s="38"/>
      <c r="C89" s="38"/>
      <c r="D89" s="331"/>
      <c r="E89" s="332"/>
      <c r="F89" s="271" t="s">
        <v>144</v>
      </c>
      <c r="G89" s="256"/>
      <c r="H89" s="253"/>
      <c r="I89" s="250"/>
      <c r="J89" s="250"/>
      <c r="K89" s="250"/>
      <c r="L89" s="187">
        <v>-4782254</v>
      </c>
      <c r="M89" s="178">
        <v>-4782254</v>
      </c>
      <c r="N89" s="106" t="s">
        <v>38</v>
      </c>
      <c r="O89" s="43"/>
    </row>
    <row r="90" spans="1:15" s="92" customFormat="1" ht="90">
      <c r="A90" s="285"/>
      <c r="B90" s="90"/>
      <c r="C90" s="90"/>
      <c r="D90" s="331"/>
      <c r="E90" s="332"/>
      <c r="F90" s="271" t="s">
        <v>75</v>
      </c>
      <c r="G90" s="257"/>
      <c r="H90" s="254"/>
      <c r="I90" s="249"/>
      <c r="J90" s="249"/>
      <c r="K90" s="249"/>
      <c r="L90" s="187">
        <v>-199922</v>
      </c>
      <c r="M90" s="178">
        <v>-199922</v>
      </c>
      <c r="N90" s="106" t="s">
        <v>38</v>
      </c>
      <c r="O90" s="91"/>
    </row>
    <row r="91" spans="1:15" s="92" customFormat="1" ht="36">
      <c r="A91" s="285"/>
      <c r="B91" s="90"/>
      <c r="C91" s="90"/>
      <c r="D91" s="121"/>
      <c r="E91" s="122"/>
      <c r="F91" s="271" t="s">
        <v>147</v>
      </c>
      <c r="G91" s="87"/>
      <c r="H91" s="88"/>
      <c r="I91" s="77"/>
      <c r="J91" s="77"/>
      <c r="K91" s="77"/>
      <c r="L91" s="187">
        <v>-68534</v>
      </c>
      <c r="M91" s="178">
        <v>-68534</v>
      </c>
      <c r="N91" s="106" t="s">
        <v>38</v>
      </c>
      <c r="O91" s="91"/>
    </row>
    <row r="92" spans="1:15" s="92" customFormat="1" ht="36">
      <c r="A92" s="285"/>
      <c r="B92" s="90"/>
      <c r="C92" s="90"/>
      <c r="D92" s="121"/>
      <c r="E92" s="122"/>
      <c r="F92" s="271" t="s">
        <v>79</v>
      </c>
      <c r="G92" s="87"/>
      <c r="H92" s="88"/>
      <c r="I92" s="77"/>
      <c r="J92" s="77"/>
      <c r="K92" s="77"/>
      <c r="L92" s="187">
        <v>-299135</v>
      </c>
      <c r="M92" s="178">
        <v>-299135</v>
      </c>
      <c r="N92" s="106" t="s">
        <v>38</v>
      </c>
      <c r="O92" s="91"/>
    </row>
    <row r="93" spans="1:15" s="92" customFormat="1" ht="126">
      <c r="A93" s="285"/>
      <c r="B93" s="90"/>
      <c r="C93" s="90"/>
      <c r="D93" s="121"/>
      <c r="E93" s="122"/>
      <c r="F93" s="271" t="s">
        <v>170</v>
      </c>
      <c r="G93" s="87"/>
      <c r="H93" s="88"/>
      <c r="I93" s="77"/>
      <c r="J93" s="77"/>
      <c r="K93" s="77"/>
      <c r="L93" s="187">
        <v>-579504</v>
      </c>
      <c r="M93" s="178">
        <v>-579504</v>
      </c>
      <c r="N93" s="106" t="s">
        <v>38</v>
      </c>
      <c r="O93" s="91"/>
    </row>
    <row r="94" spans="1:15" s="92" customFormat="1" ht="72">
      <c r="A94" s="285"/>
      <c r="B94" s="90"/>
      <c r="C94" s="90"/>
      <c r="D94" s="121"/>
      <c r="E94" s="122"/>
      <c r="F94" s="271" t="s">
        <v>81</v>
      </c>
      <c r="G94" s="87"/>
      <c r="H94" s="88"/>
      <c r="I94" s="77"/>
      <c r="J94" s="77"/>
      <c r="K94" s="77"/>
      <c r="L94" s="187">
        <v>-312631</v>
      </c>
      <c r="M94" s="178">
        <v>-312631</v>
      </c>
      <c r="N94" s="106" t="s">
        <v>38</v>
      </c>
      <c r="O94" s="91"/>
    </row>
    <row r="95" spans="1:15" s="92" customFormat="1" ht="108">
      <c r="A95" s="285"/>
      <c r="B95" s="90"/>
      <c r="C95" s="90"/>
      <c r="D95" s="121"/>
      <c r="E95" s="122"/>
      <c r="F95" s="271" t="s">
        <v>134</v>
      </c>
      <c r="G95" s="87"/>
      <c r="H95" s="88"/>
      <c r="I95" s="77"/>
      <c r="J95" s="77"/>
      <c r="K95" s="77"/>
      <c r="L95" s="187">
        <v>-73000</v>
      </c>
      <c r="M95" s="178">
        <v>-73000</v>
      </c>
      <c r="N95" s="106" t="s">
        <v>38</v>
      </c>
      <c r="O95" s="91"/>
    </row>
    <row r="96" spans="1:15" s="92" customFormat="1" ht="54.75" thickBot="1">
      <c r="A96" s="285"/>
      <c r="B96" s="90"/>
      <c r="C96" s="90"/>
      <c r="D96" s="121"/>
      <c r="E96" s="122"/>
      <c r="F96" s="272" t="s">
        <v>171</v>
      </c>
      <c r="G96" s="87"/>
      <c r="H96" s="88"/>
      <c r="I96" s="77"/>
      <c r="J96" s="77"/>
      <c r="K96" s="77"/>
      <c r="L96" s="187">
        <v>141000</v>
      </c>
      <c r="M96" s="178">
        <v>141000</v>
      </c>
      <c r="N96" s="106" t="s">
        <v>47</v>
      </c>
      <c r="O96" s="91"/>
    </row>
    <row r="97" spans="1:15" s="92" customFormat="1" ht="36.75" thickBot="1">
      <c r="A97" s="285"/>
      <c r="B97" s="90"/>
      <c r="C97" s="90"/>
      <c r="D97" s="121"/>
      <c r="E97" s="122"/>
      <c r="F97" s="272" t="s">
        <v>172</v>
      </c>
      <c r="G97" s="87"/>
      <c r="H97" s="88"/>
      <c r="I97" s="77"/>
      <c r="J97" s="77"/>
      <c r="K97" s="77"/>
      <c r="L97" s="187">
        <v>544800</v>
      </c>
      <c r="M97" s="178">
        <v>544800</v>
      </c>
      <c r="N97" s="106" t="s">
        <v>47</v>
      </c>
      <c r="O97" s="91"/>
    </row>
    <row r="98" spans="1:15" s="92" customFormat="1" ht="36.75" thickBot="1">
      <c r="A98" s="285"/>
      <c r="B98" s="90"/>
      <c r="C98" s="90"/>
      <c r="D98" s="121"/>
      <c r="E98" s="122"/>
      <c r="F98" s="272" t="s">
        <v>173</v>
      </c>
      <c r="G98" s="87"/>
      <c r="H98" s="88"/>
      <c r="I98" s="77"/>
      <c r="J98" s="77"/>
      <c r="K98" s="77"/>
      <c r="L98" s="187">
        <v>120000</v>
      </c>
      <c r="M98" s="178">
        <v>120000</v>
      </c>
      <c r="N98" s="106" t="s">
        <v>47</v>
      </c>
      <c r="O98" s="91"/>
    </row>
    <row r="99" spans="1:15" s="92" customFormat="1" ht="54.75" thickBot="1">
      <c r="A99" s="285"/>
      <c r="B99" s="90"/>
      <c r="C99" s="90"/>
      <c r="D99" s="121"/>
      <c r="E99" s="122"/>
      <c r="F99" s="272" t="s">
        <v>174</v>
      </c>
      <c r="G99" s="87"/>
      <c r="H99" s="88"/>
      <c r="I99" s="77"/>
      <c r="J99" s="77"/>
      <c r="K99" s="77"/>
      <c r="L99" s="187">
        <v>199000</v>
      </c>
      <c r="M99" s="178">
        <v>199000</v>
      </c>
      <c r="N99" s="106" t="s">
        <v>47</v>
      </c>
      <c r="O99" s="91"/>
    </row>
    <row r="100" spans="1:15" s="92" customFormat="1" ht="54.75" thickBot="1">
      <c r="A100" s="285"/>
      <c r="B100" s="90"/>
      <c r="C100" s="90"/>
      <c r="D100" s="121"/>
      <c r="E100" s="122"/>
      <c r="F100" s="272" t="s">
        <v>175</v>
      </c>
      <c r="G100" s="87"/>
      <c r="H100" s="88"/>
      <c r="I100" s="77"/>
      <c r="J100" s="77"/>
      <c r="K100" s="77"/>
      <c r="L100" s="187">
        <v>350000</v>
      </c>
      <c r="M100" s="178">
        <v>350000</v>
      </c>
      <c r="N100" s="106" t="s">
        <v>47</v>
      </c>
      <c r="O100" s="91"/>
    </row>
    <row r="101" spans="1:15" s="92" customFormat="1" ht="54">
      <c r="A101" s="285"/>
      <c r="B101" s="90"/>
      <c r="C101" s="90"/>
      <c r="D101" s="121"/>
      <c r="E101" s="122"/>
      <c r="F101" s="273" t="s">
        <v>176</v>
      </c>
      <c r="G101" s="87"/>
      <c r="H101" s="88"/>
      <c r="I101" s="77"/>
      <c r="J101" s="77"/>
      <c r="K101" s="77"/>
      <c r="L101" s="187">
        <v>250000</v>
      </c>
      <c r="M101" s="178">
        <v>250000</v>
      </c>
      <c r="N101" s="106" t="s">
        <v>47</v>
      </c>
      <c r="O101" s="91"/>
    </row>
    <row r="102" spans="1:15" s="92" customFormat="1" ht="36">
      <c r="A102" s="285"/>
      <c r="B102" s="90"/>
      <c r="C102" s="90"/>
      <c r="D102" s="121"/>
      <c r="E102" s="122"/>
      <c r="F102" s="274" t="s">
        <v>195</v>
      </c>
      <c r="G102" s="87"/>
      <c r="H102" s="88"/>
      <c r="I102" s="77"/>
      <c r="J102" s="77"/>
      <c r="K102" s="77"/>
      <c r="L102" s="187">
        <v>54000</v>
      </c>
      <c r="M102" s="178">
        <v>54000</v>
      </c>
      <c r="N102" s="106" t="s">
        <v>21</v>
      </c>
      <c r="O102" s="91"/>
    </row>
    <row r="103" spans="1:15" s="44" customFormat="1" ht="18.75">
      <c r="A103" s="282"/>
      <c r="B103" s="38"/>
      <c r="C103" s="38"/>
      <c r="D103" s="96"/>
      <c r="E103" s="97"/>
      <c r="F103" s="80" t="s">
        <v>31</v>
      </c>
      <c r="G103" s="48"/>
      <c r="H103" s="48"/>
      <c r="I103" s="48"/>
      <c r="J103" s="48"/>
      <c r="K103" s="48"/>
      <c r="L103" s="48">
        <f>SUM(L88:L102)</f>
        <v>-5726093</v>
      </c>
      <c r="M103" s="131">
        <f>G103+L103</f>
        <v>-5726093</v>
      </c>
      <c r="N103" s="106"/>
      <c r="O103" s="43"/>
    </row>
    <row r="104" spans="1:15" s="44" customFormat="1" ht="36">
      <c r="A104" s="282" t="s">
        <v>314</v>
      </c>
      <c r="B104" s="38" t="s">
        <v>315</v>
      </c>
      <c r="C104" s="38" t="s">
        <v>316</v>
      </c>
      <c r="D104" s="313" t="s">
        <v>317</v>
      </c>
      <c r="E104" s="375"/>
      <c r="F104" s="176" t="s">
        <v>146</v>
      </c>
      <c r="G104" s="48"/>
      <c r="H104" s="48"/>
      <c r="I104" s="48"/>
      <c r="J104" s="48"/>
      <c r="K104" s="48"/>
      <c r="L104" s="187">
        <v>68534</v>
      </c>
      <c r="M104" s="131">
        <f>L104</f>
        <v>68534</v>
      </c>
      <c r="N104" s="106" t="s">
        <v>38</v>
      </c>
      <c r="O104" s="43"/>
    </row>
    <row r="105" spans="1:15" s="44" customFormat="1" ht="90">
      <c r="A105" s="282"/>
      <c r="B105" s="38"/>
      <c r="C105" s="38"/>
      <c r="D105" s="376"/>
      <c r="E105" s="377"/>
      <c r="F105" s="270" t="s">
        <v>143</v>
      </c>
      <c r="G105" s="48"/>
      <c r="H105" s="48"/>
      <c r="I105" s="48"/>
      <c r="J105" s="48"/>
      <c r="K105" s="48"/>
      <c r="L105" s="187">
        <v>1069913</v>
      </c>
      <c r="M105" s="276">
        <f aca="true" t="shared" si="20" ref="M105:M114">L105</f>
        <v>1069913</v>
      </c>
      <c r="N105" s="106" t="s">
        <v>38</v>
      </c>
      <c r="O105" s="43"/>
    </row>
    <row r="106" spans="1:15" s="44" customFormat="1" ht="72">
      <c r="A106" s="282"/>
      <c r="B106" s="38"/>
      <c r="C106" s="38"/>
      <c r="D106" s="376"/>
      <c r="E106" s="377"/>
      <c r="F106" s="271" t="s">
        <v>144</v>
      </c>
      <c r="G106" s="48"/>
      <c r="H106" s="48"/>
      <c r="I106" s="48"/>
      <c r="J106" s="48"/>
      <c r="K106" s="48"/>
      <c r="L106" s="187">
        <v>4782254</v>
      </c>
      <c r="M106" s="276">
        <f t="shared" si="20"/>
        <v>4782254</v>
      </c>
      <c r="N106" s="106" t="s">
        <v>38</v>
      </c>
      <c r="O106" s="43"/>
    </row>
    <row r="107" spans="1:15" s="44" customFormat="1" ht="90">
      <c r="A107" s="282"/>
      <c r="B107" s="38"/>
      <c r="C107" s="38"/>
      <c r="D107" s="376"/>
      <c r="E107" s="377"/>
      <c r="F107" s="271" t="s">
        <v>75</v>
      </c>
      <c r="G107" s="48"/>
      <c r="H107" s="48"/>
      <c r="I107" s="48"/>
      <c r="J107" s="48"/>
      <c r="K107" s="48"/>
      <c r="L107" s="187">
        <v>199922</v>
      </c>
      <c r="M107" s="276">
        <f t="shared" si="20"/>
        <v>199922</v>
      </c>
      <c r="N107" s="106" t="s">
        <v>38</v>
      </c>
      <c r="O107" s="43"/>
    </row>
    <row r="108" spans="1:15" s="44" customFormat="1" ht="36">
      <c r="A108" s="282"/>
      <c r="B108" s="38"/>
      <c r="C108" s="38"/>
      <c r="D108" s="376"/>
      <c r="E108" s="377"/>
      <c r="F108" s="271" t="s">
        <v>147</v>
      </c>
      <c r="G108" s="48"/>
      <c r="H108" s="48"/>
      <c r="I108" s="48"/>
      <c r="J108" s="48"/>
      <c r="K108" s="48"/>
      <c r="L108" s="187">
        <v>68534</v>
      </c>
      <c r="M108" s="276">
        <f t="shared" si="20"/>
        <v>68534</v>
      </c>
      <c r="N108" s="106" t="s">
        <v>38</v>
      </c>
      <c r="O108" s="43"/>
    </row>
    <row r="109" spans="1:15" s="44" customFormat="1" ht="36">
      <c r="A109" s="282"/>
      <c r="B109" s="38"/>
      <c r="C109" s="38"/>
      <c r="D109" s="376"/>
      <c r="E109" s="377"/>
      <c r="F109" s="271" t="s">
        <v>79</v>
      </c>
      <c r="G109" s="48"/>
      <c r="H109" s="48"/>
      <c r="I109" s="48"/>
      <c r="J109" s="48"/>
      <c r="K109" s="48"/>
      <c r="L109" s="187">
        <v>299135</v>
      </c>
      <c r="M109" s="276">
        <f t="shared" si="20"/>
        <v>299135</v>
      </c>
      <c r="N109" s="106" t="s">
        <v>38</v>
      </c>
      <c r="O109" s="43"/>
    </row>
    <row r="110" spans="1:15" s="44" customFormat="1" ht="126">
      <c r="A110" s="282"/>
      <c r="B110" s="38"/>
      <c r="C110" s="38"/>
      <c r="D110" s="376"/>
      <c r="E110" s="377"/>
      <c r="F110" s="271" t="s">
        <v>170</v>
      </c>
      <c r="G110" s="48"/>
      <c r="H110" s="48"/>
      <c r="I110" s="48"/>
      <c r="J110" s="48"/>
      <c r="K110" s="48"/>
      <c r="L110" s="187">
        <v>579504</v>
      </c>
      <c r="M110" s="276">
        <f t="shared" si="20"/>
        <v>579504</v>
      </c>
      <c r="N110" s="106" t="s">
        <v>38</v>
      </c>
      <c r="O110" s="43"/>
    </row>
    <row r="111" spans="1:15" s="44" customFormat="1" ht="72">
      <c r="A111" s="282"/>
      <c r="B111" s="38"/>
      <c r="C111" s="38"/>
      <c r="D111" s="376"/>
      <c r="E111" s="377"/>
      <c r="F111" s="271" t="s">
        <v>81</v>
      </c>
      <c r="G111" s="48"/>
      <c r="H111" s="48"/>
      <c r="I111" s="48"/>
      <c r="J111" s="48"/>
      <c r="K111" s="48"/>
      <c r="L111" s="187">
        <v>312631</v>
      </c>
      <c r="M111" s="276">
        <f t="shared" si="20"/>
        <v>312631</v>
      </c>
      <c r="N111" s="106" t="s">
        <v>38</v>
      </c>
      <c r="O111" s="43"/>
    </row>
    <row r="112" spans="1:15" s="44" customFormat="1" ht="108">
      <c r="A112" s="282"/>
      <c r="B112" s="38"/>
      <c r="C112" s="38"/>
      <c r="D112" s="376"/>
      <c r="E112" s="377"/>
      <c r="F112" s="277" t="s">
        <v>134</v>
      </c>
      <c r="G112" s="48"/>
      <c r="H112" s="48"/>
      <c r="I112" s="48"/>
      <c r="J112" s="48"/>
      <c r="K112" s="48"/>
      <c r="L112" s="275">
        <v>73000</v>
      </c>
      <c r="M112" s="276">
        <f t="shared" si="20"/>
        <v>73000</v>
      </c>
      <c r="N112" s="106" t="s">
        <v>38</v>
      </c>
      <c r="O112" s="43"/>
    </row>
    <row r="113" spans="1:15" s="44" customFormat="1" ht="162">
      <c r="A113" s="282"/>
      <c r="B113" s="38"/>
      <c r="C113" s="38"/>
      <c r="D113" s="376"/>
      <c r="E113" s="377"/>
      <c r="F113" s="271" t="s">
        <v>181</v>
      </c>
      <c r="G113" s="48"/>
      <c r="H113" s="48"/>
      <c r="I113" s="48"/>
      <c r="J113" s="48"/>
      <c r="K113" s="48"/>
      <c r="L113" s="187">
        <v>600000</v>
      </c>
      <c r="M113" s="276">
        <f t="shared" si="20"/>
        <v>600000</v>
      </c>
      <c r="N113" s="106" t="s">
        <v>47</v>
      </c>
      <c r="O113" s="43"/>
    </row>
    <row r="114" spans="1:15" s="44" customFormat="1" ht="36">
      <c r="A114" s="282"/>
      <c r="B114" s="38"/>
      <c r="C114" s="38"/>
      <c r="D114" s="376"/>
      <c r="E114" s="377"/>
      <c r="F114" s="271" t="s">
        <v>191</v>
      </c>
      <c r="G114" s="48"/>
      <c r="H114" s="48"/>
      <c r="I114" s="48"/>
      <c r="J114" s="48"/>
      <c r="K114" s="48"/>
      <c r="L114" s="187">
        <v>68534</v>
      </c>
      <c r="M114" s="276">
        <f t="shared" si="20"/>
        <v>68534</v>
      </c>
      <c r="N114" s="106" t="s">
        <v>21</v>
      </c>
      <c r="O114" s="43"/>
    </row>
    <row r="115" spans="1:15" s="44" customFormat="1" ht="18.75">
      <c r="A115" s="282"/>
      <c r="B115" s="38"/>
      <c r="C115" s="38"/>
      <c r="D115" s="311"/>
      <c r="E115" s="312"/>
      <c r="F115" s="80" t="s">
        <v>182</v>
      </c>
      <c r="G115" s="48"/>
      <c r="H115" s="48"/>
      <c r="I115" s="48"/>
      <c r="J115" s="48"/>
      <c r="K115" s="48"/>
      <c r="L115" s="48">
        <f>SUM(L104:L114)</f>
        <v>8121961</v>
      </c>
      <c r="M115" s="48">
        <f>SUM(M104:M114)</f>
        <v>8121961</v>
      </c>
      <c r="N115" s="106"/>
      <c r="O115" s="43"/>
    </row>
    <row r="116" spans="1:15" s="44" customFormat="1" ht="36">
      <c r="A116" s="282" t="s">
        <v>307</v>
      </c>
      <c r="B116" s="38" t="s">
        <v>308</v>
      </c>
      <c r="C116" s="38" t="s">
        <v>309</v>
      </c>
      <c r="D116" s="313" t="s">
        <v>310</v>
      </c>
      <c r="E116" s="343"/>
      <c r="F116" s="130" t="s">
        <v>82</v>
      </c>
      <c r="G116" s="47"/>
      <c r="H116" s="47"/>
      <c r="I116" s="47"/>
      <c r="J116" s="47"/>
      <c r="K116" s="47"/>
      <c r="L116" s="187">
        <v>-68534</v>
      </c>
      <c r="M116" s="187">
        <v>-68534</v>
      </c>
      <c r="N116" s="106" t="s">
        <v>38</v>
      </c>
      <c r="O116" s="43"/>
    </row>
    <row r="117" spans="1:15" s="44" customFormat="1" ht="18.75">
      <c r="A117" s="282"/>
      <c r="B117" s="38"/>
      <c r="C117" s="38"/>
      <c r="D117" s="344"/>
      <c r="E117" s="316"/>
      <c r="F117" s="130" t="s">
        <v>202</v>
      </c>
      <c r="G117" s="47"/>
      <c r="H117" s="47"/>
      <c r="I117" s="47"/>
      <c r="J117" s="47"/>
      <c r="K117" s="47"/>
      <c r="L117" s="187">
        <v>-28000</v>
      </c>
      <c r="M117" s="187">
        <v>-28000</v>
      </c>
      <c r="N117" s="106" t="s">
        <v>38</v>
      </c>
      <c r="O117" s="43"/>
    </row>
    <row r="118" spans="1:15" s="44" customFormat="1" ht="18.75">
      <c r="A118" s="282"/>
      <c r="B118" s="38"/>
      <c r="C118" s="38"/>
      <c r="D118" s="344"/>
      <c r="E118" s="316"/>
      <c r="F118" s="130" t="s">
        <v>203</v>
      </c>
      <c r="G118" s="47"/>
      <c r="H118" s="47"/>
      <c r="I118" s="47"/>
      <c r="J118" s="47"/>
      <c r="K118" s="47"/>
      <c r="L118" s="187">
        <v>-20000</v>
      </c>
      <c r="M118" s="187">
        <v>-20000</v>
      </c>
      <c r="N118" s="106" t="s">
        <v>38</v>
      </c>
      <c r="O118" s="43"/>
    </row>
    <row r="119" spans="1:15" s="44" customFormat="1" ht="18">
      <c r="A119" s="282"/>
      <c r="B119" s="38"/>
      <c r="C119" s="38"/>
      <c r="D119" s="345"/>
      <c r="E119" s="346"/>
      <c r="F119" s="80" t="s">
        <v>83</v>
      </c>
      <c r="G119" s="48"/>
      <c r="H119" s="48"/>
      <c r="I119" s="48"/>
      <c r="J119" s="48"/>
      <c r="K119" s="48"/>
      <c r="L119" s="48">
        <f>L116+L117+L118</f>
        <v>-116534</v>
      </c>
      <c r="M119" s="48">
        <f>M116+M117+M118</f>
        <v>-116534</v>
      </c>
      <c r="N119" s="42"/>
      <c r="O119" s="43"/>
    </row>
    <row r="120" spans="1:15" s="44" customFormat="1" ht="36">
      <c r="A120" s="282" t="s">
        <v>318</v>
      </c>
      <c r="B120" s="38" t="s">
        <v>319</v>
      </c>
      <c r="C120" s="38" t="s">
        <v>316</v>
      </c>
      <c r="D120" s="347" t="s">
        <v>320</v>
      </c>
      <c r="E120" s="348"/>
      <c r="F120" s="130" t="s">
        <v>82</v>
      </c>
      <c r="G120" s="48"/>
      <c r="H120" s="48"/>
      <c r="I120" s="48"/>
      <c r="J120" s="48"/>
      <c r="K120" s="48"/>
      <c r="L120" s="47">
        <v>68534</v>
      </c>
      <c r="M120" s="47">
        <f>L120</f>
        <v>68534</v>
      </c>
      <c r="N120" s="278" t="s">
        <v>38</v>
      </c>
      <c r="O120" s="43"/>
    </row>
    <row r="121" spans="1:15" s="44" customFormat="1" ht="18">
      <c r="A121" s="282"/>
      <c r="B121" s="38"/>
      <c r="C121" s="38"/>
      <c r="D121" s="311"/>
      <c r="E121" s="312"/>
      <c r="F121" s="80" t="s">
        <v>321</v>
      </c>
      <c r="G121" s="48"/>
      <c r="H121" s="48"/>
      <c r="I121" s="48"/>
      <c r="J121" s="48"/>
      <c r="K121" s="48"/>
      <c r="L121" s="48">
        <f>L120</f>
        <v>68534</v>
      </c>
      <c r="M121" s="48">
        <f>L121</f>
        <v>68534</v>
      </c>
      <c r="N121" s="42"/>
      <c r="O121" s="43"/>
    </row>
    <row r="122" spans="1:15" s="44" customFormat="1" ht="18">
      <c r="A122" s="282"/>
      <c r="B122" s="38"/>
      <c r="C122" s="38"/>
      <c r="D122" s="349" t="s">
        <v>24</v>
      </c>
      <c r="E122" s="350"/>
      <c r="F122" s="80"/>
      <c r="G122" s="48"/>
      <c r="H122" s="48"/>
      <c r="I122" s="48"/>
      <c r="J122" s="48"/>
      <c r="K122" s="48"/>
      <c r="L122" s="48">
        <f>L87+L103+L119+L115+L121</f>
        <v>2382334</v>
      </c>
      <c r="M122" s="131">
        <f>G122+L122</f>
        <v>2382334</v>
      </c>
      <c r="N122" s="42"/>
      <c r="O122" s="43"/>
    </row>
    <row r="123" spans="1:15" s="44" customFormat="1" ht="18">
      <c r="A123" s="287"/>
      <c r="B123" s="52"/>
      <c r="C123" s="53"/>
      <c r="D123" s="363" t="s">
        <v>45</v>
      </c>
      <c r="E123" s="363"/>
      <c r="F123" s="80"/>
      <c r="G123" s="48">
        <f aca="true" t="shared" si="21" ref="G123:L123">G81+G122</f>
        <v>502371</v>
      </c>
      <c r="H123" s="48">
        <f t="shared" si="21"/>
        <v>-123218</v>
      </c>
      <c r="I123" s="48">
        <f t="shared" si="21"/>
        <v>625589</v>
      </c>
      <c r="J123" s="48">
        <f t="shared" si="21"/>
        <v>0</v>
      </c>
      <c r="K123" s="48">
        <f t="shared" si="21"/>
        <v>0</v>
      </c>
      <c r="L123" s="48">
        <f t="shared" si="21"/>
        <v>2382334</v>
      </c>
      <c r="M123" s="131">
        <f>G123+L123</f>
        <v>2884705</v>
      </c>
      <c r="N123" s="42"/>
      <c r="O123" s="43"/>
    </row>
    <row r="124" spans="1:14" s="83" customFormat="1" ht="18.75" thickBot="1">
      <c r="A124" s="364" t="s">
        <v>18</v>
      </c>
      <c r="B124" s="365"/>
      <c r="C124" s="365"/>
      <c r="D124" s="365"/>
      <c r="E124" s="365"/>
      <c r="F124" s="366"/>
      <c r="G124" s="82">
        <f aca="true" t="shared" si="22" ref="G124:L124">G60+G123</f>
        <v>929654</v>
      </c>
      <c r="H124" s="82">
        <f t="shared" si="22"/>
        <v>-487813.2</v>
      </c>
      <c r="I124" s="82">
        <f t="shared" si="22"/>
        <v>1413074.2</v>
      </c>
      <c r="J124" s="82">
        <f t="shared" si="22"/>
        <v>204000</v>
      </c>
      <c r="K124" s="82">
        <f t="shared" si="22"/>
        <v>0</v>
      </c>
      <c r="L124" s="82">
        <f t="shared" si="22"/>
        <v>2758334</v>
      </c>
      <c r="M124" s="288">
        <f>G124+L124</f>
        <v>3687988</v>
      </c>
      <c r="N124" s="289"/>
    </row>
    <row r="125" spans="1:14" s="83" customFormat="1" ht="18">
      <c r="A125" s="117"/>
      <c r="B125" s="117"/>
      <c r="C125" s="117"/>
      <c r="D125" s="117"/>
      <c r="E125" s="117"/>
      <c r="F125" s="117"/>
      <c r="G125" s="118"/>
      <c r="H125" s="118"/>
      <c r="I125" s="118"/>
      <c r="J125" s="118"/>
      <c r="K125" s="118"/>
      <c r="L125" s="118"/>
      <c r="M125" s="290"/>
      <c r="N125" s="120"/>
    </row>
    <row r="126" spans="1:14" s="83" customFormat="1" ht="18">
      <c r="A126" s="117"/>
      <c r="B126" s="117"/>
      <c r="C126" s="117"/>
      <c r="D126" s="117"/>
      <c r="E126" s="117"/>
      <c r="F126" s="117"/>
      <c r="G126" s="118"/>
      <c r="H126" s="118"/>
      <c r="I126" s="118"/>
      <c r="J126" s="118"/>
      <c r="K126" s="118"/>
      <c r="L126" s="118"/>
      <c r="M126" s="290"/>
      <c r="N126" s="120"/>
    </row>
    <row r="127" spans="1:14" s="83" customFormat="1" ht="2.25" customHeight="1">
      <c r="A127" s="117"/>
      <c r="B127" s="117"/>
      <c r="C127" s="117"/>
      <c r="D127" s="117"/>
      <c r="E127" s="117"/>
      <c r="F127" s="117"/>
      <c r="G127" s="118"/>
      <c r="H127" s="118"/>
      <c r="I127" s="118"/>
      <c r="J127" s="118"/>
      <c r="K127" s="118"/>
      <c r="L127" s="118"/>
      <c r="M127" s="119"/>
      <c r="N127" s="120"/>
    </row>
    <row r="128" spans="1:14" s="83" customFormat="1" ht="18" hidden="1">
      <c r="A128" s="117"/>
      <c r="B128" s="117"/>
      <c r="C128" s="117"/>
      <c r="D128" s="117"/>
      <c r="E128" s="117"/>
      <c r="F128" s="117"/>
      <c r="G128" s="118"/>
      <c r="H128" s="118"/>
      <c r="I128" s="118"/>
      <c r="J128" s="118"/>
      <c r="K128" s="118"/>
      <c r="L128" s="118"/>
      <c r="M128" s="119"/>
      <c r="N128" s="120"/>
    </row>
    <row r="129" spans="1:14" ht="25.5" customHeight="1">
      <c r="A129" s="54"/>
      <c r="B129" s="54"/>
      <c r="C129" s="304" t="s">
        <v>322</v>
      </c>
      <c r="D129" s="305"/>
      <c r="E129" s="305"/>
      <c r="F129" s="305"/>
      <c r="G129" s="305"/>
      <c r="H129" s="305"/>
      <c r="I129" s="305"/>
      <c r="J129" s="305"/>
      <c r="K129" s="305"/>
      <c r="L129" s="55"/>
      <c r="M129" s="56">
        <f>M60+M123</f>
        <v>3687988</v>
      </c>
      <c r="N129" s="57"/>
    </row>
    <row r="130" spans="1:15" ht="29.25" customHeight="1">
      <c r="A130" s="54"/>
      <c r="B130" s="54"/>
      <c r="C130" s="303" t="s">
        <v>190</v>
      </c>
      <c r="D130" s="303"/>
      <c r="E130" s="303"/>
      <c r="F130" s="303"/>
      <c r="G130" s="303"/>
      <c r="H130" s="303"/>
      <c r="I130" s="303"/>
      <c r="J130" s="303"/>
      <c r="K130" s="303"/>
      <c r="L130" s="303"/>
      <c r="M130" s="56"/>
      <c r="N130" s="58" t="e">
        <f>#REF!+#REF!+#REF!+#REF!+#REF!+#REF!+#REF!+#REF!+#REF!+#REF!+#REF!+#REF!+#REF!+#REF!+#REF!+#REF!+#REF!+8140</f>
        <v>#REF!</v>
      </c>
      <c r="O130" s="59"/>
    </row>
    <row r="131" spans="1:16" ht="26.25" customHeight="1">
      <c r="A131" s="60"/>
      <c r="B131" s="60"/>
      <c r="C131" s="303" t="s">
        <v>326</v>
      </c>
      <c r="D131" s="303"/>
      <c r="E131" s="303"/>
      <c r="F131" s="303"/>
      <c r="G131" s="303"/>
      <c r="H131" s="303"/>
      <c r="I131" s="303"/>
      <c r="J131" s="303"/>
      <c r="K131" s="303"/>
      <c r="L131" s="303"/>
      <c r="M131" s="63"/>
      <c r="N131" s="61" t="e">
        <f>#REF!+#REF!+#REF!+M63+#REF!+#REF!+#REF!+#REF!+#REF!+#REF!+#REF!+#REF!+#REF!+#REF!+#REF!+#REF!+#REF!+#REF!+#REF!+#REF!+#REF!+#REF!+#REF!+#REF!+#REF!+#REF!+#REF!+#REF!+#REF!+#REF!+#REF!+#REF!+M76+#REF!+M79+#REF!+#REF!+#REF!+#REF!+M88+M89+M90+#REF!+#REF!+#REF!+#REF!+#REF!+#REF!+#REF!+#REF!+#REF!+#REF!+#REF!+#REF!+#REF!+#REF!+#REF!+#REF!</f>
        <v>#REF!</v>
      </c>
      <c r="O131" s="62"/>
      <c r="P131" s="59"/>
    </row>
    <row r="132" spans="1:16" ht="21.75" customHeight="1">
      <c r="A132" s="60"/>
      <c r="B132" s="60"/>
      <c r="C132" s="325" t="s">
        <v>327</v>
      </c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61"/>
      <c r="O132" s="62"/>
      <c r="P132" s="59"/>
    </row>
    <row r="133" spans="1:16" ht="18">
      <c r="A133" s="60"/>
      <c r="B133" s="60"/>
      <c r="C133" s="335" t="s">
        <v>328</v>
      </c>
      <c r="D133" s="335"/>
      <c r="E133" s="335"/>
      <c r="F133" s="335"/>
      <c r="G133" s="335"/>
      <c r="H133" s="335"/>
      <c r="I133" s="335"/>
      <c r="J133" s="335"/>
      <c r="K133" s="335"/>
      <c r="L133" s="335"/>
      <c r="M133" s="63"/>
      <c r="N133" s="85"/>
      <c r="O133" s="62"/>
      <c r="P133" s="59"/>
    </row>
    <row r="134" spans="1:16" ht="18">
      <c r="A134" s="60"/>
      <c r="B134" s="60"/>
      <c r="C134" s="304" t="s">
        <v>341</v>
      </c>
      <c r="D134" s="423"/>
      <c r="E134" s="423"/>
      <c r="F134" s="423"/>
      <c r="G134" s="423"/>
      <c r="H134" s="423"/>
      <c r="I134" s="7"/>
      <c r="J134" s="7"/>
      <c r="K134" s="7"/>
      <c r="L134" s="7"/>
      <c r="M134" s="63"/>
      <c r="N134" s="85"/>
      <c r="O134" s="62"/>
      <c r="P134" s="59"/>
    </row>
    <row r="135" spans="1:16" ht="18">
      <c r="A135" s="60"/>
      <c r="B135" s="60"/>
      <c r="C135" s="63"/>
      <c r="D135" s="300"/>
      <c r="E135" s="300"/>
      <c r="F135" s="300"/>
      <c r="G135" s="300"/>
      <c r="H135" s="300"/>
      <c r="I135" s="7"/>
      <c r="J135" s="7"/>
      <c r="K135" s="7"/>
      <c r="L135" s="7"/>
      <c r="M135" s="63"/>
      <c r="N135" s="85"/>
      <c r="O135" s="62"/>
      <c r="P135" s="59"/>
    </row>
    <row r="136" spans="1:16" ht="18">
      <c r="A136" s="60"/>
      <c r="B136" s="60"/>
      <c r="C136" s="63"/>
      <c r="D136" s="300"/>
      <c r="E136" s="300"/>
      <c r="F136" s="300"/>
      <c r="G136" s="300"/>
      <c r="H136" s="300"/>
      <c r="I136" s="7"/>
      <c r="J136" s="7"/>
      <c r="K136" s="7"/>
      <c r="L136" s="7"/>
      <c r="M136" s="63"/>
      <c r="N136" s="85"/>
      <c r="O136" s="62"/>
      <c r="P136" s="59"/>
    </row>
    <row r="137" spans="1:16" ht="23.25">
      <c r="A137" s="8"/>
      <c r="B137" s="8"/>
      <c r="C137" s="306" t="s">
        <v>25</v>
      </c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64"/>
      <c r="O137" s="64"/>
      <c r="P137" s="59"/>
    </row>
    <row r="138" spans="1:16" ht="18">
      <c r="A138" s="65"/>
      <c r="B138" s="65"/>
      <c r="C138" s="303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59"/>
      <c r="P138" s="59"/>
    </row>
    <row r="139" spans="1:14" ht="18">
      <c r="A139" s="65"/>
      <c r="B139" s="65"/>
      <c r="C139" s="303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66"/>
    </row>
    <row r="140" spans="3:14" ht="18">
      <c r="C140" s="301"/>
      <c r="D140" s="302"/>
      <c r="E140" s="302"/>
      <c r="F140" s="302"/>
      <c r="G140" s="302"/>
      <c r="H140" s="302"/>
      <c r="I140" s="302"/>
      <c r="J140" s="302"/>
      <c r="K140" s="302"/>
      <c r="L140" s="302"/>
      <c r="M140" s="67"/>
      <c r="N140" s="68"/>
    </row>
    <row r="141" spans="1:14" ht="18">
      <c r="A141" s="65"/>
      <c r="B141" s="65"/>
      <c r="C141" s="69"/>
      <c r="D141" s="65"/>
      <c r="E141" s="65"/>
      <c r="F141" s="70"/>
      <c r="G141" s="71"/>
      <c r="H141" s="71"/>
      <c r="I141" s="71"/>
      <c r="J141" s="71"/>
      <c r="K141" s="71"/>
      <c r="L141" s="71"/>
      <c r="M141" s="67"/>
      <c r="N141" s="68"/>
    </row>
    <row r="142" spans="1:14" ht="18">
      <c r="A142" s="65"/>
      <c r="B142" s="65"/>
      <c r="C142" s="69"/>
      <c r="D142" s="65"/>
      <c r="E142" s="65"/>
      <c r="F142" s="70"/>
      <c r="G142" s="71"/>
      <c r="H142" s="71"/>
      <c r="I142" s="71"/>
      <c r="J142" s="71"/>
      <c r="K142" s="71"/>
      <c r="L142" s="71"/>
      <c r="M142" s="67"/>
      <c r="N142" s="68"/>
    </row>
  </sheetData>
  <sheetProtection/>
  <mergeCells count="66">
    <mergeCell ref="C134:H134"/>
    <mergeCell ref="D48:E50"/>
    <mergeCell ref="D36:E37"/>
    <mergeCell ref="D27:E28"/>
    <mergeCell ref="D11:E11"/>
    <mergeCell ref="D31:E32"/>
    <mergeCell ref="D13:E17"/>
    <mergeCell ref="D29:E30"/>
    <mergeCell ref="D59:E59"/>
    <mergeCell ref="D60:F60"/>
    <mergeCell ref="L2:N3"/>
    <mergeCell ref="A5:N5"/>
    <mergeCell ref="A6:N6"/>
    <mergeCell ref="A8:A9"/>
    <mergeCell ref="C8:C9"/>
    <mergeCell ref="B8:B9"/>
    <mergeCell ref="H8:I8"/>
    <mergeCell ref="G4:H4"/>
    <mergeCell ref="L8:L9"/>
    <mergeCell ref="M8:M9"/>
    <mergeCell ref="N8:N9"/>
    <mergeCell ref="J8:K8"/>
    <mergeCell ref="D8:E9"/>
    <mergeCell ref="F8:F9"/>
    <mergeCell ref="G8:G9"/>
    <mergeCell ref="D45:E47"/>
    <mergeCell ref="D18:E23"/>
    <mergeCell ref="D24:E26"/>
    <mergeCell ref="D10:E10"/>
    <mergeCell ref="D38:E41"/>
    <mergeCell ref="D57:E58"/>
    <mergeCell ref="D42:E44"/>
    <mergeCell ref="D55:E56"/>
    <mergeCell ref="D53:E53"/>
    <mergeCell ref="D54:F54"/>
    <mergeCell ref="D51:E52"/>
    <mergeCell ref="D33:E35"/>
    <mergeCell ref="D12:F12"/>
    <mergeCell ref="A63:A65"/>
    <mergeCell ref="D123:E123"/>
    <mergeCell ref="A124:F124"/>
    <mergeCell ref="D61:F61"/>
    <mergeCell ref="D62:F62"/>
    <mergeCell ref="D79:E80"/>
    <mergeCell ref="D81:F81"/>
    <mergeCell ref="D104:E115"/>
    <mergeCell ref="C63:C65"/>
    <mergeCell ref="D63:E65"/>
    <mergeCell ref="C133:L133"/>
    <mergeCell ref="D82:F82"/>
    <mergeCell ref="D83:E87"/>
    <mergeCell ref="D116:E119"/>
    <mergeCell ref="D120:E121"/>
    <mergeCell ref="D88:E90"/>
    <mergeCell ref="C130:L130"/>
    <mergeCell ref="D122:E122"/>
    <mergeCell ref="C140:L140"/>
    <mergeCell ref="C131:L131"/>
    <mergeCell ref="C129:K129"/>
    <mergeCell ref="C137:M137"/>
    <mergeCell ref="C138:N138"/>
    <mergeCell ref="D66:E67"/>
    <mergeCell ref="D76:E78"/>
    <mergeCell ref="D68:E75"/>
    <mergeCell ref="C139:M139"/>
    <mergeCell ref="C132:M1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  <rowBreaks count="2" manualBreakCount="2">
    <brk id="39" max="13" man="1"/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view="pageBreakPreview" zoomScale="60" zoomScalePageLayoutView="0" workbookViewId="0" topLeftCell="D40">
      <selection activeCell="E18" sqref="E18"/>
    </sheetView>
  </sheetViews>
  <sheetFormatPr defaultColWidth="11.375" defaultRowHeight="12.75"/>
  <cols>
    <col min="1" max="1" width="7.25390625" style="1" customWidth="1"/>
    <col min="2" max="2" width="6.75390625" style="2" customWidth="1"/>
    <col min="3" max="3" width="11.375" style="1" customWidth="1"/>
    <col min="4" max="4" width="34.875" style="1" customWidth="1"/>
    <col min="5" max="5" width="95.125" style="3" customWidth="1"/>
    <col min="6" max="6" width="31.125" style="4" hidden="1" customWidth="1"/>
    <col min="7" max="7" width="29.375" style="4" hidden="1" customWidth="1"/>
    <col min="8" max="8" width="21.375" style="4" hidden="1" customWidth="1"/>
    <col min="9" max="9" width="19.25390625" style="4" hidden="1" customWidth="1"/>
    <col min="10" max="10" width="27.875" style="4" hidden="1" customWidth="1"/>
    <col min="11" max="11" width="22.375" style="4" hidden="1" customWidth="1"/>
    <col min="12" max="12" width="22.375" style="72" bestFit="1" customWidth="1"/>
    <col min="13" max="13" width="23.375" style="6" hidden="1" customWidth="1"/>
    <col min="14" max="14" width="27.625" style="1" bestFit="1" customWidth="1"/>
    <col min="15" max="15" width="18.375" style="1" bestFit="1" customWidth="1"/>
    <col min="16" max="16384" width="11.375" style="1" customWidth="1"/>
  </cols>
  <sheetData>
    <row r="1" ht="18">
      <c r="L1" s="5" t="s">
        <v>40</v>
      </c>
    </row>
    <row r="2" spans="11:13" ht="18">
      <c r="K2" s="305" t="s">
        <v>107</v>
      </c>
      <c r="L2" s="308"/>
      <c r="M2" s="308"/>
    </row>
    <row r="3" spans="11:13" ht="18">
      <c r="K3" s="308"/>
      <c r="L3" s="308"/>
      <c r="M3" s="308"/>
    </row>
    <row r="4" spans="1:13" ht="18">
      <c r="A4" s="411" t="s">
        <v>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8">
      <c r="A5" s="411" t="s">
        <v>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8">
      <c r="A6" s="411" t="s">
        <v>95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0:13" ht="18.75" thickBot="1">
      <c r="J7" s="9"/>
      <c r="K7" s="9"/>
      <c r="L7" s="10"/>
      <c r="M7" s="6" t="s">
        <v>20</v>
      </c>
    </row>
    <row r="8" spans="1:14" s="12" customFormat="1" ht="18">
      <c r="A8" s="462" t="s">
        <v>4</v>
      </c>
      <c r="B8" s="464" t="s">
        <v>6</v>
      </c>
      <c r="C8" s="466" t="s">
        <v>10</v>
      </c>
      <c r="D8" s="467"/>
      <c r="E8" s="395" t="s">
        <v>0</v>
      </c>
      <c r="F8" s="390" t="s">
        <v>13</v>
      </c>
      <c r="G8" s="390" t="s">
        <v>3</v>
      </c>
      <c r="H8" s="390"/>
      <c r="I8" s="390" t="s">
        <v>1</v>
      </c>
      <c r="J8" s="390"/>
      <c r="K8" s="419" t="s">
        <v>16</v>
      </c>
      <c r="L8" s="421" t="s">
        <v>2</v>
      </c>
      <c r="M8" s="388" t="s">
        <v>8</v>
      </c>
      <c r="N8" s="11"/>
    </row>
    <row r="9" spans="1:14" s="12" customFormat="1" ht="54">
      <c r="A9" s="463"/>
      <c r="B9" s="465"/>
      <c r="C9" s="468"/>
      <c r="D9" s="469"/>
      <c r="E9" s="396"/>
      <c r="F9" s="397"/>
      <c r="G9" s="13" t="s">
        <v>9</v>
      </c>
      <c r="H9" s="13" t="s">
        <v>5</v>
      </c>
      <c r="I9" s="13" t="s">
        <v>14</v>
      </c>
      <c r="J9" s="13" t="s">
        <v>15</v>
      </c>
      <c r="K9" s="420"/>
      <c r="L9" s="422"/>
      <c r="M9" s="389"/>
      <c r="N9" s="14"/>
    </row>
    <row r="10" spans="1:14" s="23" customFormat="1" ht="18.75">
      <c r="A10" s="15">
        <v>1</v>
      </c>
      <c r="B10" s="16">
        <v>2</v>
      </c>
      <c r="C10" s="408">
        <v>3</v>
      </c>
      <c r="D10" s="408"/>
      <c r="E10" s="17">
        <v>4</v>
      </c>
      <c r="F10" s="18">
        <v>5</v>
      </c>
      <c r="G10" s="18">
        <v>7</v>
      </c>
      <c r="H10" s="18">
        <v>8</v>
      </c>
      <c r="I10" s="18">
        <v>6</v>
      </c>
      <c r="J10" s="18">
        <v>7</v>
      </c>
      <c r="K10" s="19">
        <v>8</v>
      </c>
      <c r="L10" s="20">
        <v>9</v>
      </c>
      <c r="M10" s="21">
        <v>10</v>
      </c>
      <c r="N10" s="22"/>
    </row>
    <row r="11" spans="1:14" s="23" customFormat="1" ht="18.75">
      <c r="A11" s="24"/>
      <c r="B11" s="25" t="s">
        <v>11</v>
      </c>
      <c r="C11" s="101" t="s">
        <v>19</v>
      </c>
      <c r="D11" s="100"/>
      <c r="E11" s="17"/>
      <c r="F11" s="102"/>
      <c r="G11" s="102"/>
      <c r="H11" s="102"/>
      <c r="I11" s="102"/>
      <c r="J11" s="102"/>
      <c r="K11" s="103"/>
      <c r="L11" s="20"/>
      <c r="M11" s="21"/>
      <c r="N11" s="22"/>
    </row>
    <row r="12" spans="1:14" s="30" customFormat="1" ht="18.75">
      <c r="A12" s="26"/>
      <c r="B12" s="27"/>
      <c r="C12" s="357" t="s">
        <v>12</v>
      </c>
      <c r="D12" s="358"/>
      <c r="E12" s="359"/>
      <c r="F12" s="28"/>
      <c r="G12" s="28"/>
      <c r="H12" s="28"/>
      <c r="I12" s="28"/>
      <c r="J12" s="28"/>
      <c r="K12" s="104"/>
      <c r="L12" s="105"/>
      <c r="M12" s="106"/>
      <c r="N12" s="29"/>
    </row>
    <row r="13" spans="1:14" s="30" customFormat="1" ht="18.75">
      <c r="A13" s="31"/>
      <c r="B13" s="32"/>
      <c r="C13" s="430" t="s">
        <v>49</v>
      </c>
      <c r="D13" s="431"/>
      <c r="E13" s="107" t="s">
        <v>50</v>
      </c>
      <c r="F13" s="28">
        <v>262760</v>
      </c>
      <c r="G13" s="28">
        <v>0</v>
      </c>
      <c r="H13" s="28">
        <v>262760</v>
      </c>
      <c r="I13" s="28">
        <v>262760</v>
      </c>
      <c r="J13" s="28"/>
      <c r="K13" s="108"/>
      <c r="L13" s="109">
        <f>F13+K13</f>
        <v>262760</v>
      </c>
      <c r="M13" s="106" t="s">
        <v>21</v>
      </c>
      <c r="N13" s="29"/>
    </row>
    <row r="14" spans="1:14" s="30" customFormat="1" ht="18.75">
      <c r="A14" s="31"/>
      <c r="B14" s="32"/>
      <c r="C14" s="410"/>
      <c r="D14" s="432"/>
      <c r="E14" s="110" t="s">
        <v>51</v>
      </c>
      <c r="F14" s="28">
        <v>57810</v>
      </c>
      <c r="G14" s="28">
        <v>0</v>
      </c>
      <c r="H14" s="28">
        <v>57810</v>
      </c>
      <c r="I14" s="28"/>
      <c r="J14" s="28"/>
      <c r="K14" s="108"/>
      <c r="L14" s="109">
        <f>F14+K14</f>
        <v>57810</v>
      </c>
      <c r="M14" s="106" t="s">
        <v>21</v>
      </c>
      <c r="N14" s="29"/>
    </row>
    <row r="15" spans="1:14" s="30" customFormat="1" ht="18.75">
      <c r="A15" s="31"/>
      <c r="B15" s="32"/>
      <c r="C15" s="410"/>
      <c r="D15" s="432"/>
      <c r="E15" s="110"/>
      <c r="F15" s="28"/>
      <c r="G15" s="28"/>
      <c r="H15" s="28"/>
      <c r="I15" s="28"/>
      <c r="J15" s="28"/>
      <c r="K15" s="108"/>
      <c r="L15" s="109">
        <f>F15+K15</f>
        <v>0</v>
      </c>
      <c r="M15" s="106" t="s">
        <v>21</v>
      </c>
      <c r="N15" s="29"/>
    </row>
    <row r="16" spans="1:14" s="30" customFormat="1" ht="18.75">
      <c r="A16" s="31"/>
      <c r="B16" s="32"/>
      <c r="C16" s="410"/>
      <c r="D16" s="432"/>
      <c r="E16" s="110" t="s">
        <v>71</v>
      </c>
      <c r="F16" s="28">
        <v>150000</v>
      </c>
      <c r="G16" s="28"/>
      <c r="H16" s="28">
        <v>150000</v>
      </c>
      <c r="I16" s="28"/>
      <c r="J16" s="28"/>
      <c r="K16" s="108"/>
      <c r="L16" s="109">
        <f>F16+K16</f>
        <v>150000</v>
      </c>
      <c r="M16" s="106" t="s">
        <v>21</v>
      </c>
      <c r="N16" s="29"/>
    </row>
    <row r="17" spans="1:14" s="36" customFormat="1" ht="18.75">
      <c r="A17" s="33"/>
      <c r="B17" s="34"/>
      <c r="C17" s="433"/>
      <c r="D17" s="434"/>
      <c r="E17" s="111" t="s">
        <v>39</v>
      </c>
      <c r="F17" s="105">
        <f>SUM(F13:F15)+F16</f>
        <v>470570</v>
      </c>
      <c r="G17" s="105">
        <f aca="true" t="shared" si="0" ref="G17:L17">SUM(G13:G15)+G16</f>
        <v>0</v>
      </c>
      <c r="H17" s="105">
        <f t="shared" si="0"/>
        <v>470570</v>
      </c>
      <c r="I17" s="105">
        <f t="shared" si="0"/>
        <v>262760</v>
      </c>
      <c r="J17" s="105">
        <f t="shared" si="0"/>
        <v>0</v>
      </c>
      <c r="K17" s="105">
        <f t="shared" si="0"/>
        <v>0</v>
      </c>
      <c r="L17" s="105">
        <f t="shared" si="0"/>
        <v>470570</v>
      </c>
      <c r="M17" s="106"/>
      <c r="N17" s="35"/>
    </row>
    <row r="18" spans="1:14" s="156" customFormat="1" ht="72">
      <c r="A18" s="150"/>
      <c r="B18" s="151"/>
      <c r="C18" s="399" t="s">
        <v>109</v>
      </c>
      <c r="D18" s="458"/>
      <c r="E18" s="152" t="s">
        <v>128</v>
      </c>
      <c r="F18" s="153">
        <v>2041977</v>
      </c>
      <c r="G18" s="153"/>
      <c r="H18" s="153">
        <v>2041977</v>
      </c>
      <c r="I18" s="153"/>
      <c r="J18" s="153"/>
      <c r="K18" s="153"/>
      <c r="L18" s="153">
        <f aca="true" t="shared" si="1" ref="L18:L27">F18+K18</f>
        <v>2041977</v>
      </c>
      <c r="M18" s="154" t="s">
        <v>21</v>
      </c>
      <c r="N18" s="155"/>
    </row>
    <row r="19" spans="1:14" s="156" customFormat="1" ht="18.75">
      <c r="A19" s="150"/>
      <c r="B19" s="151"/>
      <c r="C19" s="401"/>
      <c r="D19" s="459"/>
      <c r="E19" s="152" t="s">
        <v>122</v>
      </c>
      <c r="F19" s="153">
        <v>7600</v>
      </c>
      <c r="G19" s="153"/>
      <c r="H19" s="153">
        <v>7600</v>
      </c>
      <c r="I19" s="153"/>
      <c r="J19" s="153"/>
      <c r="K19" s="153"/>
      <c r="L19" s="153">
        <f t="shared" si="1"/>
        <v>7600</v>
      </c>
      <c r="M19" s="154"/>
      <c r="N19" s="155"/>
    </row>
    <row r="20" spans="1:14" s="156" customFormat="1" ht="18.75">
      <c r="A20" s="150"/>
      <c r="B20" s="151"/>
      <c r="C20" s="401"/>
      <c r="D20" s="459"/>
      <c r="E20" s="152" t="s">
        <v>123</v>
      </c>
      <c r="F20" s="153">
        <v>21630</v>
      </c>
      <c r="G20" s="153"/>
      <c r="H20" s="153">
        <v>21630</v>
      </c>
      <c r="I20" s="153"/>
      <c r="J20" s="153"/>
      <c r="K20" s="153"/>
      <c r="L20" s="153">
        <f t="shared" si="1"/>
        <v>21630</v>
      </c>
      <c r="M20" s="154"/>
      <c r="N20" s="155"/>
    </row>
    <row r="21" spans="1:14" s="156" customFormat="1" ht="36">
      <c r="A21" s="150"/>
      <c r="B21" s="151"/>
      <c r="C21" s="401"/>
      <c r="D21" s="459"/>
      <c r="E21" s="152" t="s">
        <v>124</v>
      </c>
      <c r="F21" s="153">
        <v>10400</v>
      </c>
      <c r="G21" s="153"/>
      <c r="H21" s="153">
        <v>10400</v>
      </c>
      <c r="I21" s="153"/>
      <c r="J21" s="153"/>
      <c r="K21" s="153"/>
      <c r="L21" s="153">
        <f t="shared" si="1"/>
        <v>10400</v>
      </c>
      <c r="M21" s="154"/>
      <c r="N21" s="155"/>
    </row>
    <row r="22" spans="1:14" s="156" customFormat="1" ht="18.75">
      <c r="A22" s="150"/>
      <c r="B22" s="151"/>
      <c r="C22" s="401"/>
      <c r="D22" s="459"/>
      <c r="E22" s="152" t="s">
        <v>125</v>
      </c>
      <c r="F22" s="153">
        <v>55600</v>
      </c>
      <c r="G22" s="153"/>
      <c r="H22" s="153">
        <v>55600</v>
      </c>
      <c r="I22" s="153"/>
      <c r="J22" s="153"/>
      <c r="K22" s="153"/>
      <c r="L22" s="153">
        <f t="shared" si="1"/>
        <v>55600</v>
      </c>
      <c r="M22" s="154"/>
      <c r="N22" s="155"/>
    </row>
    <row r="23" spans="1:14" s="156" customFormat="1" ht="18.75">
      <c r="A23" s="150"/>
      <c r="B23" s="151"/>
      <c r="C23" s="401"/>
      <c r="D23" s="459"/>
      <c r="E23" s="152" t="s">
        <v>126</v>
      </c>
      <c r="F23" s="153">
        <v>206000</v>
      </c>
      <c r="G23" s="153"/>
      <c r="H23" s="153">
        <v>206000</v>
      </c>
      <c r="I23" s="153"/>
      <c r="J23" s="153"/>
      <c r="K23" s="153"/>
      <c r="L23" s="153">
        <f t="shared" si="1"/>
        <v>206000</v>
      </c>
      <c r="M23" s="154"/>
      <c r="N23" s="155"/>
    </row>
    <row r="24" spans="1:14" s="156" customFormat="1" ht="54">
      <c r="A24" s="150"/>
      <c r="B24" s="151"/>
      <c r="C24" s="401"/>
      <c r="D24" s="459"/>
      <c r="E24" s="152" t="s">
        <v>127</v>
      </c>
      <c r="F24" s="153">
        <v>5000</v>
      </c>
      <c r="G24" s="153"/>
      <c r="H24" s="153">
        <v>5000</v>
      </c>
      <c r="I24" s="153"/>
      <c r="J24" s="153"/>
      <c r="K24" s="153"/>
      <c r="L24" s="153">
        <f t="shared" si="1"/>
        <v>5000</v>
      </c>
      <c r="M24" s="154"/>
      <c r="N24" s="155"/>
    </row>
    <row r="25" spans="1:14" s="156" customFormat="1" ht="54">
      <c r="A25" s="150"/>
      <c r="B25" s="151"/>
      <c r="C25" s="401"/>
      <c r="D25" s="459"/>
      <c r="E25" s="152" t="s">
        <v>129</v>
      </c>
      <c r="F25" s="153">
        <v>10000</v>
      </c>
      <c r="G25" s="153"/>
      <c r="H25" s="153">
        <v>10000</v>
      </c>
      <c r="I25" s="153"/>
      <c r="J25" s="153"/>
      <c r="K25" s="153"/>
      <c r="L25" s="153">
        <f t="shared" si="1"/>
        <v>10000</v>
      </c>
      <c r="M25" s="154"/>
      <c r="N25" s="155"/>
    </row>
    <row r="26" spans="1:14" s="156" customFormat="1" ht="54">
      <c r="A26" s="150"/>
      <c r="B26" s="151"/>
      <c r="C26" s="401"/>
      <c r="D26" s="459"/>
      <c r="E26" s="152" t="s">
        <v>130</v>
      </c>
      <c r="F26" s="153">
        <v>15000</v>
      </c>
      <c r="G26" s="153"/>
      <c r="H26" s="153">
        <v>15000</v>
      </c>
      <c r="I26" s="153"/>
      <c r="J26" s="153"/>
      <c r="K26" s="153"/>
      <c r="L26" s="153">
        <f t="shared" si="1"/>
        <v>15000</v>
      </c>
      <c r="M26" s="154"/>
      <c r="N26" s="155"/>
    </row>
    <row r="27" spans="1:14" s="156" customFormat="1" ht="18.75">
      <c r="A27" s="150"/>
      <c r="B27" s="151"/>
      <c r="C27" s="401"/>
      <c r="D27" s="459"/>
      <c r="E27" s="152" t="s">
        <v>131</v>
      </c>
      <c r="F27" s="153">
        <v>20000</v>
      </c>
      <c r="G27" s="153"/>
      <c r="H27" s="153">
        <v>20000</v>
      </c>
      <c r="I27" s="153"/>
      <c r="J27" s="153"/>
      <c r="K27" s="153"/>
      <c r="L27" s="153">
        <f t="shared" si="1"/>
        <v>20000</v>
      </c>
      <c r="M27" s="154"/>
      <c r="N27" s="155"/>
    </row>
    <row r="28" spans="1:14" s="36" customFormat="1" ht="18.75">
      <c r="A28" s="33"/>
      <c r="B28" s="34"/>
      <c r="C28" s="460"/>
      <c r="D28" s="461"/>
      <c r="E28" s="148" t="s">
        <v>110</v>
      </c>
      <c r="F28" s="149">
        <f>F18+F19+F20+F21+F22+F23+F24+F25+F26+F27</f>
        <v>2393207</v>
      </c>
      <c r="G28" s="149">
        <f aca="true" t="shared" si="2" ref="G28:L28">G18+G19+G20+G21+G22+G23+G24+G25+G26+G27</f>
        <v>0</v>
      </c>
      <c r="H28" s="149">
        <f t="shared" si="2"/>
        <v>2393207</v>
      </c>
      <c r="I28" s="149">
        <f t="shared" si="2"/>
        <v>0</v>
      </c>
      <c r="J28" s="149">
        <f t="shared" si="2"/>
        <v>0</v>
      </c>
      <c r="K28" s="149">
        <f t="shared" si="2"/>
        <v>0</v>
      </c>
      <c r="L28" s="149">
        <f t="shared" si="2"/>
        <v>2393207</v>
      </c>
      <c r="M28" s="106"/>
      <c r="N28" s="35"/>
    </row>
    <row r="29" spans="1:14" s="36" customFormat="1" ht="18.75">
      <c r="A29" s="33"/>
      <c r="B29" s="34"/>
      <c r="C29" s="430" t="s">
        <v>84</v>
      </c>
      <c r="D29" s="398"/>
      <c r="E29" s="112" t="s">
        <v>86</v>
      </c>
      <c r="F29" s="28">
        <v>-100000</v>
      </c>
      <c r="G29" s="28">
        <v>-100000</v>
      </c>
      <c r="H29" s="28"/>
      <c r="I29" s="28"/>
      <c r="J29" s="28"/>
      <c r="K29" s="28"/>
      <c r="L29" s="28">
        <f>F29+K29</f>
        <v>-100000</v>
      </c>
      <c r="M29" s="106" t="s">
        <v>35</v>
      </c>
      <c r="N29" s="35"/>
    </row>
    <row r="30" spans="1:14" s="36" customFormat="1" ht="18.75">
      <c r="A30" s="33"/>
      <c r="B30" s="34"/>
      <c r="C30" s="410"/>
      <c r="D30" s="322"/>
      <c r="E30" s="112" t="s">
        <v>87</v>
      </c>
      <c r="F30" s="28">
        <v>-30000</v>
      </c>
      <c r="G30" s="28">
        <v>-30000</v>
      </c>
      <c r="H30" s="28"/>
      <c r="I30" s="28"/>
      <c r="J30" s="28"/>
      <c r="K30" s="28"/>
      <c r="L30" s="28">
        <f>F30+K30</f>
        <v>-30000</v>
      </c>
      <c r="M30" s="106" t="s">
        <v>35</v>
      </c>
      <c r="N30" s="35"/>
    </row>
    <row r="31" spans="1:14" s="36" customFormat="1" ht="18.75">
      <c r="A31" s="33"/>
      <c r="B31" s="34"/>
      <c r="C31" s="323"/>
      <c r="D31" s="324"/>
      <c r="E31" s="111" t="s">
        <v>88</v>
      </c>
      <c r="F31" s="105">
        <f>F30+F29</f>
        <v>-130000</v>
      </c>
      <c r="G31" s="105">
        <f>G30+G29</f>
        <v>-130000</v>
      </c>
      <c r="H31" s="105">
        <f>H30+H29</f>
        <v>0</v>
      </c>
      <c r="I31" s="105">
        <f>I30+I29</f>
        <v>0</v>
      </c>
      <c r="J31" s="105">
        <f>J30+J29</f>
        <v>0</v>
      </c>
      <c r="K31" s="105"/>
      <c r="L31" s="105">
        <f>F31+K31</f>
        <v>-130000</v>
      </c>
      <c r="M31" s="106"/>
      <c r="N31" s="35"/>
    </row>
    <row r="32" spans="1:14" s="36" customFormat="1" ht="37.5">
      <c r="A32" s="45"/>
      <c r="B32" s="46"/>
      <c r="C32" s="317" t="s">
        <v>23</v>
      </c>
      <c r="D32" s="380"/>
      <c r="E32" s="112" t="s">
        <v>52</v>
      </c>
      <c r="F32" s="113">
        <v>199800</v>
      </c>
      <c r="G32" s="113">
        <v>0</v>
      </c>
      <c r="H32" s="113">
        <v>199800</v>
      </c>
      <c r="I32" s="113"/>
      <c r="J32" s="113"/>
      <c r="K32" s="113"/>
      <c r="L32" s="113">
        <f>F32+K32</f>
        <v>199800</v>
      </c>
      <c r="M32" s="114" t="s">
        <v>85</v>
      </c>
      <c r="N32" s="35"/>
    </row>
    <row r="33" spans="1:14" s="36" customFormat="1" ht="18.75">
      <c r="A33" s="45"/>
      <c r="B33" s="46"/>
      <c r="C33" s="381"/>
      <c r="D33" s="382"/>
      <c r="E33" s="146" t="s">
        <v>108</v>
      </c>
      <c r="F33" s="147">
        <v>94000</v>
      </c>
      <c r="G33" s="147"/>
      <c r="H33" s="147">
        <v>94000</v>
      </c>
      <c r="I33" s="113"/>
      <c r="J33" s="113"/>
      <c r="K33" s="113"/>
      <c r="L33" s="113">
        <f>F33+K33</f>
        <v>94000</v>
      </c>
      <c r="M33" s="114"/>
      <c r="N33" s="35"/>
    </row>
    <row r="34" spans="1:14" s="36" customFormat="1" ht="18.75">
      <c r="A34" s="45"/>
      <c r="B34" s="46"/>
      <c r="C34" s="323"/>
      <c r="D34" s="324"/>
      <c r="E34" s="111" t="s">
        <v>26</v>
      </c>
      <c r="F34" s="115">
        <f>F32+F33</f>
        <v>293800</v>
      </c>
      <c r="G34" s="115">
        <f aca="true" t="shared" si="3" ref="G34:L34">G32+G33</f>
        <v>0</v>
      </c>
      <c r="H34" s="115">
        <f t="shared" si="3"/>
        <v>293800</v>
      </c>
      <c r="I34" s="115">
        <f t="shared" si="3"/>
        <v>0</v>
      </c>
      <c r="J34" s="115">
        <f t="shared" si="3"/>
        <v>0</v>
      </c>
      <c r="K34" s="115">
        <f t="shared" si="3"/>
        <v>0</v>
      </c>
      <c r="L34" s="115">
        <f t="shared" si="3"/>
        <v>293800</v>
      </c>
      <c r="M34" s="106"/>
      <c r="N34" s="35"/>
    </row>
    <row r="35" spans="1:14" s="36" customFormat="1" ht="18.75">
      <c r="A35" s="45"/>
      <c r="B35" s="46"/>
      <c r="C35" s="351" t="s">
        <v>118</v>
      </c>
      <c r="D35" s="398"/>
      <c r="E35" s="144" t="s">
        <v>119</v>
      </c>
      <c r="F35" s="147">
        <v>0</v>
      </c>
      <c r="G35" s="147"/>
      <c r="H35" s="147">
        <v>700000</v>
      </c>
      <c r="I35" s="147"/>
      <c r="J35" s="147"/>
      <c r="K35" s="147">
        <v>700000</v>
      </c>
      <c r="L35" s="147">
        <f>K35+F35</f>
        <v>700000</v>
      </c>
      <c r="M35" s="106"/>
      <c r="N35" s="125"/>
    </row>
    <row r="36" spans="1:14" s="36" customFormat="1" ht="18.75">
      <c r="A36" s="45"/>
      <c r="B36" s="46"/>
      <c r="C36" s="323"/>
      <c r="D36" s="324"/>
      <c r="E36" s="111" t="s">
        <v>120</v>
      </c>
      <c r="F36" s="115">
        <f>F35</f>
        <v>0</v>
      </c>
      <c r="G36" s="115">
        <f aca="true" t="shared" si="4" ref="G36:L36">G35</f>
        <v>0</v>
      </c>
      <c r="H36" s="115">
        <f t="shared" si="4"/>
        <v>700000</v>
      </c>
      <c r="I36" s="115">
        <f t="shared" si="4"/>
        <v>0</v>
      </c>
      <c r="J36" s="115">
        <f t="shared" si="4"/>
        <v>0</v>
      </c>
      <c r="K36" s="115">
        <f t="shared" si="4"/>
        <v>700000</v>
      </c>
      <c r="L36" s="115">
        <f t="shared" si="4"/>
        <v>700000</v>
      </c>
      <c r="M36" s="106"/>
      <c r="N36" s="125"/>
    </row>
    <row r="37" spans="1:14" s="36" customFormat="1" ht="90">
      <c r="A37" s="45"/>
      <c r="B37" s="46"/>
      <c r="C37" s="317" t="s">
        <v>53</v>
      </c>
      <c r="D37" s="398"/>
      <c r="E37" s="112" t="s">
        <v>104</v>
      </c>
      <c r="F37" s="113">
        <v>103800</v>
      </c>
      <c r="G37" s="113"/>
      <c r="H37" s="113">
        <v>103800</v>
      </c>
      <c r="I37" s="113"/>
      <c r="J37" s="113"/>
      <c r="K37" s="113"/>
      <c r="L37" s="113">
        <f>F37+K37</f>
        <v>103800</v>
      </c>
      <c r="M37" s="106" t="s">
        <v>47</v>
      </c>
      <c r="N37" s="125"/>
    </row>
    <row r="38" spans="1:14" s="36" customFormat="1" ht="18.75">
      <c r="A38" s="45"/>
      <c r="B38" s="46"/>
      <c r="C38" s="323"/>
      <c r="D38" s="324"/>
      <c r="E38" s="111" t="s">
        <v>54</v>
      </c>
      <c r="F38" s="115">
        <f>F37</f>
        <v>103800</v>
      </c>
      <c r="G38" s="115">
        <f aca="true" t="shared" si="5" ref="G38:L38">G37</f>
        <v>0</v>
      </c>
      <c r="H38" s="115">
        <f t="shared" si="5"/>
        <v>103800</v>
      </c>
      <c r="I38" s="115">
        <f t="shared" si="5"/>
        <v>0</v>
      </c>
      <c r="J38" s="115">
        <f t="shared" si="5"/>
        <v>0</v>
      </c>
      <c r="K38" s="115">
        <f t="shared" si="5"/>
        <v>0</v>
      </c>
      <c r="L38" s="115">
        <f t="shared" si="5"/>
        <v>103800</v>
      </c>
      <c r="M38" s="106"/>
      <c r="N38" s="125"/>
    </row>
    <row r="39" spans="1:14" s="36" customFormat="1" ht="36">
      <c r="A39" s="45"/>
      <c r="B39" s="46"/>
      <c r="C39" s="351" t="s">
        <v>55</v>
      </c>
      <c r="D39" s="352"/>
      <c r="E39" s="112" t="s">
        <v>56</v>
      </c>
      <c r="F39" s="113">
        <v>35007</v>
      </c>
      <c r="G39" s="113"/>
      <c r="H39" s="113">
        <v>35007</v>
      </c>
      <c r="I39" s="113"/>
      <c r="J39" s="113"/>
      <c r="K39" s="113"/>
      <c r="L39" s="113">
        <f>F39+K39</f>
        <v>35007</v>
      </c>
      <c r="M39" s="106" t="s">
        <v>21</v>
      </c>
      <c r="N39" s="125"/>
    </row>
    <row r="40" spans="1:14" s="36" customFormat="1" ht="54">
      <c r="A40" s="45"/>
      <c r="B40" s="46"/>
      <c r="C40" s="353"/>
      <c r="D40" s="354"/>
      <c r="E40" s="112" t="s">
        <v>57</v>
      </c>
      <c r="F40" s="113">
        <v>79850</v>
      </c>
      <c r="G40" s="113"/>
      <c r="H40" s="113">
        <v>79850</v>
      </c>
      <c r="I40" s="113"/>
      <c r="J40" s="113"/>
      <c r="K40" s="113"/>
      <c r="L40" s="113">
        <f>F40+K40</f>
        <v>79850</v>
      </c>
      <c r="M40" s="106" t="s">
        <v>21</v>
      </c>
      <c r="N40" s="125"/>
    </row>
    <row r="41" spans="1:14" s="36" customFormat="1" ht="36">
      <c r="A41" s="45"/>
      <c r="B41" s="46"/>
      <c r="C41" s="353"/>
      <c r="D41" s="354"/>
      <c r="E41" s="39" t="s">
        <v>106</v>
      </c>
      <c r="F41" s="113"/>
      <c r="G41" s="113"/>
      <c r="H41" s="113"/>
      <c r="I41" s="113"/>
      <c r="J41" s="113"/>
      <c r="K41" s="40">
        <v>3154021</v>
      </c>
      <c r="L41" s="113">
        <f>F41+K41</f>
        <v>3154021</v>
      </c>
      <c r="M41" s="106" t="s">
        <v>38</v>
      </c>
      <c r="N41" s="125"/>
    </row>
    <row r="42" spans="1:14" s="36" customFormat="1" ht="36">
      <c r="A42" s="45"/>
      <c r="B42" s="46"/>
      <c r="C42" s="353"/>
      <c r="D42" s="354"/>
      <c r="E42" s="39" t="s">
        <v>105</v>
      </c>
      <c r="F42" s="113"/>
      <c r="G42" s="113"/>
      <c r="H42" s="113"/>
      <c r="I42" s="113"/>
      <c r="J42" s="113"/>
      <c r="K42" s="40">
        <v>2423067</v>
      </c>
      <c r="L42" s="113">
        <f>F42+K42</f>
        <v>2423067</v>
      </c>
      <c r="M42" s="106" t="s">
        <v>38</v>
      </c>
      <c r="N42" s="125"/>
    </row>
    <row r="43" spans="1:14" s="36" customFormat="1" ht="18.75">
      <c r="A43" s="45"/>
      <c r="B43" s="46"/>
      <c r="C43" s="323"/>
      <c r="D43" s="324"/>
      <c r="E43" s="111" t="s">
        <v>44</v>
      </c>
      <c r="F43" s="115">
        <f>F39+F40</f>
        <v>114857</v>
      </c>
      <c r="G43" s="115">
        <f>G39+G40</f>
        <v>0</v>
      </c>
      <c r="H43" s="115">
        <f>H39+H40</f>
        <v>114857</v>
      </c>
      <c r="I43" s="115">
        <f>I39+I40</f>
        <v>0</v>
      </c>
      <c r="J43" s="115">
        <f>J39+J40</f>
        <v>0</v>
      </c>
      <c r="K43" s="115">
        <f>K42+K41</f>
        <v>5577088</v>
      </c>
      <c r="L43" s="115">
        <f>L39+L40+L41+L42</f>
        <v>5691945</v>
      </c>
      <c r="M43" s="106"/>
      <c r="N43" s="125"/>
    </row>
    <row r="44" spans="1:14" s="36" customFormat="1" ht="54">
      <c r="A44" s="45"/>
      <c r="B44" s="46"/>
      <c r="C44" s="445" t="s">
        <v>89</v>
      </c>
      <c r="D44" s="446"/>
      <c r="E44" s="112" t="s">
        <v>116</v>
      </c>
      <c r="F44" s="113">
        <v>60000</v>
      </c>
      <c r="G44" s="113"/>
      <c r="H44" s="113">
        <v>60000</v>
      </c>
      <c r="I44" s="113"/>
      <c r="J44" s="113"/>
      <c r="K44" s="113"/>
      <c r="L44" s="113">
        <f>K44+F44</f>
        <v>60000</v>
      </c>
      <c r="M44" s="106" t="s">
        <v>21</v>
      </c>
      <c r="N44" s="125"/>
    </row>
    <row r="45" spans="1:14" s="36" customFormat="1" ht="72">
      <c r="A45" s="45"/>
      <c r="B45" s="46"/>
      <c r="C45" s="447"/>
      <c r="D45" s="448"/>
      <c r="E45" s="144" t="s">
        <v>115</v>
      </c>
      <c r="F45" s="145">
        <v>30000</v>
      </c>
      <c r="G45" s="145"/>
      <c r="H45" s="145">
        <v>30000</v>
      </c>
      <c r="I45" s="145"/>
      <c r="J45" s="145"/>
      <c r="K45" s="145"/>
      <c r="L45" s="145">
        <f>K45+F45</f>
        <v>30000</v>
      </c>
      <c r="M45" s="106"/>
      <c r="N45" s="125"/>
    </row>
    <row r="46" spans="1:14" s="36" customFormat="1" ht="18.75">
      <c r="A46" s="45"/>
      <c r="B46" s="46"/>
      <c r="C46" s="449"/>
      <c r="D46" s="450"/>
      <c r="E46" s="111" t="s">
        <v>43</v>
      </c>
      <c r="F46" s="115">
        <f>F44+F45</f>
        <v>90000</v>
      </c>
      <c r="G46" s="115">
        <f aca="true" t="shared" si="6" ref="G46:L46">G44+G45</f>
        <v>0</v>
      </c>
      <c r="H46" s="115">
        <f t="shared" si="6"/>
        <v>90000</v>
      </c>
      <c r="I46" s="115">
        <f t="shared" si="6"/>
        <v>0</v>
      </c>
      <c r="J46" s="115">
        <f t="shared" si="6"/>
        <v>0</v>
      </c>
      <c r="K46" s="115">
        <f t="shared" si="6"/>
        <v>0</v>
      </c>
      <c r="L46" s="115">
        <f t="shared" si="6"/>
        <v>90000</v>
      </c>
      <c r="M46" s="106"/>
      <c r="N46" s="125"/>
    </row>
    <row r="47" spans="1:14" s="44" customFormat="1" ht="18.75">
      <c r="A47" s="49"/>
      <c r="B47" s="38"/>
      <c r="C47" s="336" t="s">
        <v>34</v>
      </c>
      <c r="D47" s="387"/>
      <c r="E47" s="116"/>
      <c r="F47" s="48">
        <f>F17+F34+F38+F43+F46+F31+F28+F36</f>
        <v>3336234</v>
      </c>
      <c r="G47" s="48">
        <f aca="true" t="shared" si="7" ref="G47:L47">G17+G34+G38+G43+G46+G31+G28+G36</f>
        <v>-130000</v>
      </c>
      <c r="H47" s="48">
        <f t="shared" si="7"/>
        <v>4166234</v>
      </c>
      <c r="I47" s="48">
        <f t="shared" si="7"/>
        <v>262760</v>
      </c>
      <c r="J47" s="48">
        <f t="shared" si="7"/>
        <v>0</v>
      </c>
      <c r="K47" s="48">
        <f t="shared" si="7"/>
        <v>6277088</v>
      </c>
      <c r="L47" s="48">
        <f t="shared" si="7"/>
        <v>9613322</v>
      </c>
      <c r="M47" s="106"/>
      <c r="N47" s="43"/>
    </row>
    <row r="48" spans="1:14" s="44" customFormat="1" ht="18.75">
      <c r="A48" s="37"/>
      <c r="B48" s="38"/>
      <c r="C48" s="336" t="s">
        <v>22</v>
      </c>
      <c r="D48" s="337"/>
      <c r="E48" s="338"/>
      <c r="F48" s="41"/>
      <c r="G48" s="41"/>
      <c r="H48" s="41"/>
      <c r="I48" s="41"/>
      <c r="J48" s="41"/>
      <c r="K48" s="41"/>
      <c r="L48" s="41"/>
      <c r="M48" s="106"/>
      <c r="N48" s="43"/>
    </row>
    <row r="49" spans="1:14" s="44" customFormat="1" ht="18.75">
      <c r="A49" s="37"/>
      <c r="B49" s="38"/>
      <c r="C49" s="451" t="s">
        <v>49</v>
      </c>
      <c r="D49" s="452"/>
      <c r="E49" s="142" t="s">
        <v>111</v>
      </c>
      <c r="F49" s="143"/>
      <c r="G49" s="143"/>
      <c r="H49" s="143"/>
      <c r="I49" s="143"/>
      <c r="J49" s="143"/>
      <c r="K49" s="143">
        <v>400000</v>
      </c>
      <c r="L49" s="143">
        <f>K49</f>
        <v>400000</v>
      </c>
      <c r="M49" s="106"/>
      <c r="N49" s="43"/>
    </row>
    <row r="50" spans="1:14" s="44" customFormat="1" ht="18.75">
      <c r="A50" s="37"/>
      <c r="B50" s="38"/>
      <c r="C50" s="453"/>
      <c r="D50" s="454"/>
      <c r="E50" s="142" t="s">
        <v>117</v>
      </c>
      <c r="F50" s="143"/>
      <c r="G50" s="143"/>
      <c r="H50" s="143"/>
      <c r="I50" s="143"/>
      <c r="J50" s="143"/>
      <c r="K50" s="143">
        <v>25000</v>
      </c>
      <c r="L50" s="143">
        <f>K50</f>
        <v>25000</v>
      </c>
      <c r="M50" s="106"/>
      <c r="N50" s="43"/>
    </row>
    <row r="51" spans="1:14" s="44" customFormat="1" ht="18.75">
      <c r="A51" s="37"/>
      <c r="B51" s="38"/>
      <c r="C51" s="455"/>
      <c r="D51" s="456"/>
      <c r="E51" s="142" t="s">
        <v>39</v>
      </c>
      <c r="F51" s="143"/>
      <c r="G51" s="143"/>
      <c r="H51" s="143"/>
      <c r="I51" s="143"/>
      <c r="J51" s="143"/>
      <c r="K51" s="143">
        <f>K49+K50</f>
        <v>425000</v>
      </c>
      <c r="L51" s="143">
        <f>L49+L50</f>
        <v>425000</v>
      </c>
      <c r="M51" s="106"/>
      <c r="N51" s="43"/>
    </row>
    <row r="52" spans="1:14" s="44" customFormat="1" ht="18.75">
      <c r="A52" s="37"/>
      <c r="B52" s="38"/>
      <c r="C52" s="339" t="s">
        <v>84</v>
      </c>
      <c r="D52" s="378"/>
      <c r="E52" s="39" t="s">
        <v>93</v>
      </c>
      <c r="F52" s="41"/>
      <c r="G52" s="41"/>
      <c r="H52" s="41"/>
      <c r="I52" s="41"/>
      <c r="J52" s="41"/>
      <c r="K52" s="40">
        <v>100000</v>
      </c>
      <c r="L52" s="40">
        <f>K52</f>
        <v>100000</v>
      </c>
      <c r="M52" s="106" t="s">
        <v>35</v>
      </c>
      <c r="N52" s="43"/>
    </row>
    <row r="53" spans="1:14" s="44" customFormat="1" ht="18.75">
      <c r="A53" s="37"/>
      <c r="B53" s="38"/>
      <c r="C53" s="321"/>
      <c r="D53" s="457"/>
      <c r="E53" s="39" t="s">
        <v>94</v>
      </c>
      <c r="F53" s="41"/>
      <c r="G53" s="41"/>
      <c r="H53" s="41"/>
      <c r="I53" s="41"/>
      <c r="J53" s="41"/>
      <c r="K53" s="40">
        <v>30000</v>
      </c>
      <c r="L53" s="40">
        <f>K53</f>
        <v>30000</v>
      </c>
      <c r="M53" s="106" t="s">
        <v>35</v>
      </c>
      <c r="N53" s="43"/>
    </row>
    <row r="54" spans="1:14" s="44" customFormat="1" ht="18.75">
      <c r="A54" s="37"/>
      <c r="B54" s="38"/>
      <c r="C54" s="323"/>
      <c r="D54" s="379"/>
      <c r="E54" s="127" t="s">
        <v>88</v>
      </c>
      <c r="F54" s="41"/>
      <c r="G54" s="41"/>
      <c r="H54" s="41"/>
      <c r="I54" s="41"/>
      <c r="J54" s="41"/>
      <c r="K54" s="41">
        <f>K52+K53</f>
        <v>130000</v>
      </c>
      <c r="L54" s="41">
        <f>K54</f>
        <v>130000</v>
      </c>
      <c r="M54" s="106"/>
      <c r="N54" s="43"/>
    </row>
    <row r="55" spans="1:14" s="44" customFormat="1" ht="54">
      <c r="A55" s="37"/>
      <c r="B55" s="38"/>
      <c r="C55" s="443" t="s">
        <v>58</v>
      </c>
      <c r="D55" s="444"/>
      <c r="E55" s="39" t="s">
        <v>59</v>
      </c>
      <c r="F55" s="41"/>
      <c r="G55" s="41"/>
      <c r="H55" s="41"/>
      <c r="I55" s="41"/>
      <c r="J55" s="41"/>
      <c r="K55" s="40">
        <v>-5702798</v>
      </c>
      <c r="L55" s="40">
        <f>K55</f>
        <v>-5702798</v>
      </c>
      <c r="M55" s="106" t="s">
        <v>38</v>
      </c>
      <c r="N55" s="43"/>
    </row>
    <row r="56" spans="1:14" s="44" customFormat="1" ht="18.75">
      <c r="A56" s="37"/>
      <c r="B56" s="38"/>
      <c r="C56" s="444"/>
      <c r="D56" s="444"/>
      <c r="E56" s="39" t="s">
        <v>72</v>
      </c>
      <c r="F56" s="41"/>
      <c r="G56" s="41"/>
      <c r="H56" s="41"/>
      <c r="I56" s="41"/>
      <c r="J56" s="41"/>
      <c r="K56" s="40">
        <v>-5702798</v>
      </c>
      <c r="L56" s="40">
        <v>-5702798</v>
      </c>
      <c r="M56" s="106" t="s">
        <v>38</v>
      </c>
      <c r="N56" s="43"/>
    </row>
    <row r="57" spans="1:14" s="44" customFormat="1" ht="72">
      <c r="A57" s="37"/>
      <c r="B57" s="38"/>
      <c r="C57" s="351" t="s">
        <v>118</v>
      </c>
      <c r="D57" s="352"/>
      <c r="E57" s="39" t="s">
        <v>121</v>
      </c>
      <c r="F57" s="41"/>
      <c r="G57" s="41"/>
      <c r="H57" s="41"/>
      <c r="I57" s="41"/>
      <c r="J57" s="41"/>
      <c r="K57" s="40">
        <v>15000</v>
      </c>
      <c r="L57" s="40">
        <f>K57</f>
        <v>15000</v>
      </c>
      <c r="M57" s="106" t="s">
        <v>21</v>
      </c>
      <c r="N57" s="43"/>
    </row>
    <row r="58" spans="1:14" s="44" customFormat="1" ht="18.75">
      <c r="A58" s="37"/>
      <c r="B58" s="38"/>
      <c r="C58" s="425"/>
      <c r="D58" s="426"/>
      <c r="E58" s="84" t="s">
        <v>120</v>
      </c>
      <c r="F58" s="41"/>
      <c r="G58" s="41"/>
      <c r="H58" s="41"/>
      <c r="I58" s="41"/>
      <c r="J58" s="41"/>
      <c r="K58" s="40">
        <f>K57</f>
        <v>15000</v>
      </c>
      <c r="L58" s="40">
        <f>K58</f>
        <v>15000</v>
      </c>
      <c r="M58" s="106"/>
      <c r="N58" s="43"/>
    </row>
    <row r="59" spans="1:14" s="44" customFormat="1" ht="18.75">
      <c r="A59" s="37"/>
      <c r="B59" s="38"/>
      <c r="C59" s="374" t="s">
        <v>24</v>
      </c>
      <c r="D59" s="350"/>
      <c r="E59" s="39"/>
      <c r="F59" s="41"/>
      <c r="G59" s="41"/>
      <c r="H59" s="41"/>
      <c r="I59" s="41"/>
      <c r="J59" s="41"/>
      <c r="K59" s="41">
        <f>K56+K54+K51+K58</f>
        <v>-5132798</v>
      </c>
      <c r="L59" s="41">
        <f>K59</f>
        <v>-5132798</v>
      </c>
      <c r="M59" s="106"/>
      <c r="N59" s="43"/>
    </row>
    <row r="60" spans="1:14" s="44" customFormat="1" ht="18.75">
      <c r="A60" s="37"/>
      <c r="B60" s="38"/>
      <c r="C60" s="349" t="s">
        <v>46</v>
      </c>
      <c r="D60" s="437"/>
      <c r="E60" s="369"/>
      <c r="F60" s="41">
        <f aca="true" t="shared" si="8" ref="F60:K60">F47+F59</f>
        <v>3336234</v>
      </c>
      <c r="G60" s="41">
        <f t="shared" si="8"/>
        <v>-130000</v>
      </c>
      <c r="H60" s="41">
        <f t="shared" si="8"/>
        <v>4166234</v>
      </c>
      <c r="I60" s="41">
        <f t="shared" si="8"/>
        <v>262760</v>
      </c>
      <c r="J60" s="41">
        <f t="shared" si="8"/>
        <v>0</v>
      </c>
      <c r="K60" s="41">
        <f t="shared" si="8"/>
        <v>1144290</v>
      </c>
      <c r="L60" s="41">
        <f>L47+L59</f>
        <v>4480524</v>
      </c>
      <c r="M60" s="106"/>
      <c r="N60" s="43"/>
    </row>
    <row r="61" spans="1:14" s="44" customFormat="1" ht="18.75">
      <c r="A61" s="37"/>
      <c r="B61" s="50" t="s">
        <v>27</v>
      </c>
      <c r="C61" s="367" t="s">
        <v>28</v>
      </c>
      <c r="D61" s="368"/>
      <c r="E61" s="369"/>
      <c r="F61" s="41"/>
      <c r="G61" s="41"/>
      <c r="H61" s="41"/>
      <c r="I61" s="41"/>
      <c r="J61" s="41"/>
      <c r="K61" s="41"/>
      <c r="L61" s="41"/>
      <c r="M61" s="106" t="s">
        <v>21</v>
      </c>
      <c r="N61" s="43"/>
    </row>
    <row r="62" spans="1:14" s="44" customFormat="1" ht="18.75">
      <c r="A62" s="73"/>
      <c r="B62" s="74"/>
      <c r="C62" s="357" t="s">
        <v>12</v>
      </c>
      <c r="D62" s="358"/>
      <c r="E62" s="359"/>
      <c r="F62" s="41"/>
      <c r="G62" s="41"/>
      <c r="H62" s="41"/>
      <c r="I62" s="41"/>
      <c r="J62" s="41"/>
      <c r="K62" s="41"/>
      <c r="L62" s="41"/>
      <c r="M62" s="106" t="s">
        <v>21</v>
      </c>
      <c r="N62" s="43"/>
    </row>
    <row r="63" spans="1:14" s="44" customFormat="1" ht="18.75">
      <c r="A63" s="440"/>
      <c r="B63" s="440"/>
      <c r="C63" s="313" t="s">
        <v>29</v>
      </c>
      <c r="D63" s="375"/>
      <c r="E63" s="86" t="s">
        <v>60</v>
      </c>
      <c r="F63" s="76">
        <v>133605</v>
      </c>
      <c r="G63" s="77">
        <v>0</v>
      </c>
      <c r="H63" s="47">
        <v>133605</v>
      </c>
      <c r="I63" s="77">
        <v>0</v>
      </c>
      <c r="J63" s="77"/>
      <c r="K63" s="77"/>
      <c r="L63" s="77">
        <f>F63+K63</f>
        <v>133605</v>
      </c>
      <c r="M63" s="106" t="s">
        <v>21</v>
      </c>
      <c r="N63" s="43"/>
    </row>
    <row r="64" spans="1:14" s="44" customFormat="1" ht="18.75">
      <c r="A64" s="441"/>
      <c r="B64" s="441"/>
      <c r="C64" s="139"/>
      <c r="D64" s="122"/>
      <c r="E64" s="141" t="s">
        <v>113</v>
      </c>
      <c r="F64" s="136">
        <v>6279</v>
      </c>
      <c r="G64" s="137"/>
      <c r="H64" s="137">
        <v>6279</v>
      </c>
      <c r="I64" s="137"/>
      <c r="J64" s="137"/>
      <c r="K64" s="137"/>
      <c r="L64" s="137">
        <f>F64+K64</f>
        <v>6279</v>
      </c>
      <c r="M64" s="106"/>
      <c r="N64" s="43"/>
    </row>
    <row r="65" spans="1:14" s="44" customFormat="1" ht="18.75">
      <c r="A65" s="442"/>
      <c r="B65" s="442"/>
      <c r="C65" s="94"/>
      <c r="D65" s="95"/>
      <c r="E65" s="84" t="s">
        <v>30</v>
      </c>
      <c r="F65" s="48">
        <f>F63+F64</f>
        <v>139884</v>
      </c>
      <c r="G65" s="48">
        <f aca="true" t="shared" si="9" ref="G65:L65">G63+G64</f>
        <v>0</v>
      </c>
      <c r="H65" s="48">
        <f t="shared" si="9"/>
        <v>139884</v>
      </c>
      <c r="I65" s="48">
        <f t="shared" si="9"/>
        <v>0</v>
      </c>
      <c r="J65" s="48">
        <f t="shared" si="9"/>
        <v>0</v>
      </c>
      <c r="K65" s="48">
        <f t="shared" si="9"/>
        <v>0</v>
      </c>
      <c r="L65" s="48">
        <f t="shared" si="9"/>
        <v>139884</v>
      </c>
      <c r="M65" s="106"/>
      <c r="N65" s="43"/>
    </row>
    <row r="66" spans="1:14" s="44" customFormat="1" ht="18.75">
      <c r="A66" s="37"/>
      <c r="B66" s="38"/>
      <c r="C66" s="317" t="s">
        <v>64</v>
      </c>
      <c r="D66" s="398"/>
      <c r="E66" s="86" t="s">
        <v>61</v>
      </c>
      <c r="F66" s="76">
        <v>74131</v>
      </c>
      <c r="G66" s="47">
        <v>0</v>
      </c>
      <c r="H66" s="47">
        <v>74131</v>
      </c>
      <c r="I66" s="47">
        <v>0</v>
      </c>
      <c r="J66" s="47"/>
      <c r="K66" s="47"/>
      <c r="L66" s="77">
        <f aca="true" t="shared" si="10" ref="L66:L96">F66+K66</f>
        <v>74131</v>
      </c>
      <c r="M66" s="106" t="s">
        <v>21</v>
      </c>
      <c r="N66" s="43"/>
    </row>
    <row r="67" spans="1:14" s="44" customFormat="1" ht="18.75">
      <c r="A67" s="37"/>
      <c r="B67" s="38"/>
      <c r="C67" s="321"/>
      <c r="D67" s="322"/>
      <c r="E67" s="86" t="s">
        <v>62</v>
      </c>
      <c r="F67" s="76">
        <v>76575</v>
      </c>
      <c r="G67" s="47">
        <v>0</v>
      </c>
      <c r="H67" s="47">
        <v>76575</v>
      </c>
      <c r="I67" s="47"/>
      <c r="J67" s="47"/>
      <c r="K67" s="47"/>
      <c r="L67" s="77">
        <f t="shared" si="10"/>
        <v>76575</v>
      </c>
      <c r="M67" s="106" t="s">
        <v>21</v>
      </c>
      <c r="N67" s="43"/>
    </row>
    <row r="68" spans="1:14" s="44" customFormat="1" ht="18.75">
      <c r="A68" s="37"/>
      <c r="B68" s="38"/>
      <c r="C68" s="321"/>
      <c r="D68" s="322"/>
      <c r="E68" s="86" t="s">
        <v>63</v>
      </c>
      <c r="F68" s="76">
        <v>126063</v>
      </c>
      <c r="G68" s="47"/>
      <c r="H68" s="47">
        <v>126063</v>
      </c>
      <c r="I68" s="47"/>
      <c r="J68" s="47"/>
      <c r="K68" s="47"/>
      <c r="L68" s="77">
        <f t="shared" si="10"/>
        <v>126063</v>
      </c>
      <c r="M68" s="106" t="s">
        <v>21</v>
      </c>
      <c r="N68" s="43"/>
    </row>
    <row r="69" spans="1:14" s="44" customFormat="1" ht="18.75">
      <c r="A69" s="37"/>
      <c r="B69" s="38"/>
      <c r="C69" s="132"/>
      <c r="D69" s="133"/>
      <c r="E69" s="140" t="s">
        <v>114</v>
      </c>
      <c r="F69" s="136">
        <v>23721</v>
      </c>
      <c r="G69" s="137"/>
      <c r="H69" s="137">
        <v>23721</v>
      </c>
      <c r="I69" s="137"/>
      <c r="J69" s="137"/>
      <c r="K69" s="137"/>
      <c r="L69" s="137">
        <f t="shared" si="10"/>
        <v>23721</v>
      </c>
      <c r="M69" s="106"/>
      <c r="N69" s="43"/>
    </row>
    <row r="70" spans="1:14" s="44" customFormat="1" ht="18.75">
      <c r="A70" s="37"/>
      <c r="B70" s="38"/>
      <c r="C70" s="98"/>
      <c r="D70" s="99"/>
      <c r="E70" s="81" t="s">
        <v>31</v>
      </c>
      <c r="F70" s="48">
        <f>SUM(F66:F69)</f>
        <v>300490</v>
      </c>
      <c r="G70" s="48">
        <f>SUM(G66:G68)</f>
        <v>0</v>
      </c>
      <c r="H70" s="48">
        <f>SUM(H66:H69)</f>
        <v>300490</v>
      </c>
      <c r="I70" s="48">
        <f>SUM(I66:I68)</f>
        <v>0</v>
      </c>
      <c r="J70" s="48">
        <f>SUM(J66:J68)</f>
        <v>0</v>
      </c>
      <c r="K70" s="48"/>
      <c r="L70" s="131">
        <f t="shared" si="10"/>
        <v>300490</v>
      </c>
      <c r="M70" s="106"/>
      <c r="N70" s="43"/>
    </row>
    <row r="71" spans="1:14" s="44" customFormat="1" ht="18.75">
      <c r="A71" s="37"/>
      <c r="B71" s="38"/>
      <c r="C71" s="317" t="s">
        <v>66</v>
      </c>
      <c r="D71" s="398"/>
      <c r="E71" s="78" t="s">
        <v>103</v>
      </c>
      <c r="F71" s="47">
        <v>39396</v>
      </c>
      <c r="G71" s="47"/>
      <c r="H71" s="47">
        <v>39396</v>
      </c>
      <c r="I71" s="47"/>
      <c r="J71" s="47"/>
      <c r="K71" s="48"/>
      <c r="L71" s="77">
        <f>F71+K71</f>
        <v>39396</v>
      </c>
      <c r="M71" s="106" t="s">
        <v>21</v>
      </c>
      <c r="N71" s="43"/>
    </row>
    <row r="72" spans="1:14" s="44" customFormat="1" ht="18.75">
      <c r="A72" s="37"/>
      <c r="B72" s="38"/>
      <c r="C72" s="321"/>
      <c r="D72" s="322"/>
      <c r="E72" s="78" t="s">
        <v>67</v>
      </c>
      <c r="F72" s="47">
        <v>18550</v>
      </c>
      <c r="G72" s="47"/>
      <c r="H72" s="47">
        <v>18550</v>
      </c>
      <c r="I72" s="47"/>
      <c r="J72" s="47">
        <v>18550</v>
      </c>
      <c r="K72" s="48"/>
      <c r="L72" s="77">
        <f>F72+K72</f>
        <v>18550</v>
      </c>
      <c r="M72" s="106" t="s">
        <v>21</v>
      </c>
      <c r="N72" s="43"/>
    </row>
    <row r="73" spans="1:14" s="44" customFormat="1" ht="18.75">
      <c r="A73" s="37"/>
      <c r="B73" s="38"/>
      <c r="C73" s="321"/>
      <c r="D73" s="322"/>
      <c r="E73" s="78" t="s">
        <v>68</v>
      </c>
      <c r="F73" s="47">
        <v>7900</v>
      </c>
      <c r="G73" s="47"/>
      <c r="H73" s="47">
        <v>7900</v>
      </c>
      <c r="I73" s="47"/>
      <c r="J73" s="47">
        <v>7900</v>
      </c>
      <c r="K73" s="48"/>
      <c r="L73" s="77">
        <f>F73+K73</f>
        <v>7900</v>
      </c>
      <c r="M73" s="106" t="s">
        <v>21</v>
      </c>
      <c r="N73" s="43"/>
    </row>
    <row r="74" spans="1:14" s="44" customFormat="1" ht="18.75">
      <c r="A74" s="37"/>
      <c r="B74" s="38"/>
      <c r="C74" s="323"/>
      <c r="D74" s="324"/>
      <c r="E74" s="81" t="s">
        <v>69</v>
      </c>
      <c r="F74" s="48">
        <f aca="true" t="shared" si="11" ref="F74:K74">F71+F72+F73</f>
        <v>65846</v>
      </c>
      <c r="G74" s="48">
        <f t="shared" si="11"/>
        <v>0</v>
      </c>
      <c r="H74" s="48">
        <f t="shared" si="11"/>
        <v>65846</v>
      </c>
      <c r="I74" s="48">
        <f t="shared" si="11"/>
        <v>0</v>
      </c>
      <c r="J74" s="48">
        <f t="shared" si="11"/>
        <v>26450</v>
      </c>
      <c r="K74" s="48">
        <f t="shared" si="11"/>
        <v>0</v>
      </c>
      <c r="L74" s="131">
        <f>F74+K74</f>
        <v>65846</v>
      </c>
      <c r="M74" s="106"/>
      <c r="N74" s="43"/>
    </row>
    <row r="75" spans="1:14" s="44" customFormat="1" ht="36">
      <c r="A75" s="37"/>
      <c r="B75" s="38"/>
      <c r="C75" s="313" t="s">
        <v>32</v>
      </c>
      <c r="D75" s="314"/>
      <c r="E75" s="86" t="s">
        <v>65</v>
      </c>
      <c r="F75" s="76">
        <v>183412</v>
      </c>
      <c r="G75" s="77">
        <v>0</v>
      </c>
      <c r="H75" s="77">
        <v>183412</v>
      </c>
      <c r="I75" s="77">
        <v>183412</v>
      </c>
      <c r="J75" s="77"/>
      <c r="K75" s="77"/>
      <c r="L75" s="77">
        <f t="shared" si="10"/>
        <v>183412</v>
      </c>
      <c r="M75" s="106" t="s">
        <v>21</v>
      </c>
      <c r="N75" s="43"/>
    </row>
    <row r="76" spans="1:14" s="44" customFormat="1" ht="18.75">
      <c r="A76" s="37"/>
      <c r="B76" s="38"/>
      <c r="C76" s="345"/>
      <c r="D76" s="346"/>
      <c r="E76" s="86" t="s">
        <v>36</v>
      </c>
      <c r="F76" s="76">
        <v>40351</v>
      </c>
      <c r="G76" s="77"/>
      <c r="H76" s="77">
        <v>40351</v>
      </c>
      <c r="I76" s="77"/>
      <c r="J76" s="77"/>
      <c r="K76" s="77"/>
      <c r="L76" s="77">
        <f t="shared" si="10"/>
        <v>40351</v>
      </c>
      <c r="M76" s="106" t="s">
        <v>21</v>
      </c>
      <c r="N76" s="43"/>
    </row>
    <row r="77" spans="1:14" s="44" customFormat="1" ht="18.75">
      <c r="A77" s="37"/>
      <c r="B77" s="38"/>
      <c r="C77" s="93"/>
      <c r="D77" s="93"/>
      <c r="E77" s="84" t="s">
        <v>33</v>
      </c>
      <c r="F77" s="48">
        <f aca="true" t="shared" si="12" ref="F77:K77">F75+F76</f>
        <v>223763</v>
      </c>
      <c r="G77" s="48">
        <f t="shared" si="12"/>
        <v>0</v>
      </c>
      <c r="H77" s="48">
        <f t="shared" si="12"/>
        <v>223763</v>
      </c>
      <c r="I77" s="48">
        <f t="shared" si="12"/>
        <v>183412</v>
      </c>
      <c r="J77" s="48">
        <f t="shared" si="12"/>
        <v>0</v>
      </c>
      <c r="K77" s="48">
        <f t="shared" si="12"/>
        <v>0</v>
      </c>
      <c r="L77" s="131">
        <f t="shared" si="10"/>
        <v>223763</v>
      </c>
      <c r="M77" s="106"/>
      <c r="N77" s="43"/>
    </row>
    <row r="78" spans="1:14" s="44" customFormat="1" ht="36">
      <c r="A78" s="37"/>
      <c r="B78" s="38"/>
      <c r="C78" s="313" t="s">
        <v>99</v>
      </c>
      <c r="D78" s="343"/>
      <c r="E78" s="84" t="s">
        <v>100</v>
      </c>
      <c r="F78" s="48">
        <v>229500</v>
      </c>
      <c r="G78" s="48"/>
      <c r="H78" s="48">
        <v>229500</v>
      </c>
      <c r="I78" s="48"/>
      <c r="J78" s="48"/>
      <c r="K78" s="48"/>
      <c r="L78" s="131">
        <f>K78+F78</f>
        <v>229500</v>
      </c>
      <c r="M78" s="106" t="s">
        <v>48</v>
      </c>
      <c r="N78" s="43"/>
    </row>
    <row r="79" spans="1:14" s="44" customFormat="1" ht="18.75">
      <c r="A79" s="37"/>
      <c r="B79" s="38"/>
      <c r="C79" s="345"/>
      <c r="D79" s="346"/>
      <c r="E79" s="84" t="s">
        <v>101</v>
      </c>
      <c r="F79" s="48">
        <v>229500</v>
      </c>
      <c r="G79" s="48"/>
      <c r="H79" s="48">
        <v>229500</v>
      </c>
      <c r="I79" s="48"/>
      <c r="J79" s="48"/>
      <c r="K79" s="48"/>
      <c r="L79" s="131">
        <f>K79+F79</f>
        <v>229500</v>
      </c>
      <c r="M79" s="106"/>
      <c r="N79" s="43"/>
    </row>
    <row r="80" spans="1:14" s="44" customFormat="1" ht="36.75" thickBot="1">
      <c r="A80" s="51"/>
      <c r="B80" s="38"/>
      <c r="C80" s="370" t="s">
        <v>42</v>
      </c>
      <c r="D80" s="371"/>
      <c r="E80" s="75" t="s">
        <v>70</v>
      </c>
      <c r="F80" s="47">
        <v>79000</v>
      </c>
      <c r="G80" s="47">
        <v>0</v>
      </c>
      <c r="H80" s="47">
        <v>79000</v>
      </c>
      <c r="I80" s="47">
        <v>0</v>
      </c>
      <c r="J80" s="47"/>
      <c r="K80" s="47"/>
      <c r="L80" s="77">
        <f t="shared" si="10"/>
        <v>79000</v>
      </c>
      <c r="M80" s="106" t="s">
        <v>21</v>
      </c>
      <c r="N80" s="43"/>
    </row>
    <row r="81" spans="1:14" s="44" customFormat="1" ht="18.75">
      <c r="A81" s="51"/>
      <c r="B81" s="38"/>
      <c r="C81" s="372"/>
      <c r="D81" s="373"/>
      <c r="E81" s="81" t="s">
        <v>37</v>
      </c>
      <c r="F81" s="48">
        <f>F80</f>
        <v>79000</v>
      </c>
      <c r="G81" s="48">
        <f aca="true" t="shared" si="13" ref="G81:L81">G80</f>
        <v>0</v>
      </c>
      <c r="H81" s="48">
        <f t="shared" si="13"/>
        <v>79000</v>
      </c>
      <c r="I81" s="48">
        <f t="shared" si="13"/>
        <v>0</v>
      </c>
      <c r="J81" s="48">
        <f t="shared" si="13"/>
        <v>0</v>
      </c>
      <c r="K81" s="48">
        <f t="shared" si="13"/>
        <v>0</v>
      </c>
      <c r="L81" s="48">
        <f t="shared" si="13"/>
        <v>79000</v>
      </c>
      <c r="M81" s="106" t="s">
        <v>21</v>
      </c>
      <c r="N81" s="43"/>
    </row>
    <row r="82" spans="1:14" s="44" customFormat="1" ht="36">
      <c r="A82" s="51"/>
      <c r="B82" s="38"/>
      <c r="C82" s="438" t="s">
        <v>96</v>
      </c>
      <c r="D82" s="439"/>
      <c r="E82" s="78" t="s">
        <v>97</v>
      </c>
      <c r="F82" s="48">
        <v>-229500</v>
      </c>
      <c r="G82" s="48">
        <v>-229500</v>
      </c>
      <c r="H82" s="48"/>
      <c r="I82" s="48"/>
      <c r="J82" s="48"/>
      <c r="K82" s="48"/>
      <c r="L82" s="48">
        <f>K82+F82</f>
        <v>-229500</v>
      </c>
      <c r="M82" s="106" t="s">
        <v>48</v>
      </c>
      <c r="N82" s="43"/>
    </row>
    <row r="83" spans="1:14" s="44" customFormat="1" ht="18.75">
      <c r="A83" s="51"/>
      <c r="B83" s="38"/>
      <c r="C83" s="439"/>
      <c r="D83" s="439"/>
      <c r="E83" s="81" t="s">
        <v>98</v>
      </c>
      <c r="F83" s="48">
        <f>F82</f>
        <v>-229500</v>
      </c>
      <c r="G83" s="48">
        <f aca="true" t="shared" si="14" ref="G83:L83">G82</f>
        <v>-229500</v>
      </c>
      <c r="H83" s="48">
        <f t="shared" si="14"/>
        <v>0</v>
      </c>
      <c r="I83" s="48">
        <f t="shared" si="14"/>
        <v>0</v>
      </c>
      <c r="J83" s="48">
        <f t="shared" si="14"/>
        <v>0</v>
      </c>
      <c r="K83" s="48">
        <f t="shared" si="14"/>
        <v>0</v>
      </c>
      <c r="L83" s="48">
        <f t="shared" si="14"/>
        <v>-229500</v>
      </c>
      <c r="M83" s="106"/>
      <c r="N83" s="43"/>
    </row>
    <row r="84" spans="1:14" s="44" customFormat="1" ht="18.75">
      <c r="A84" s="37"/>
      <c r="B84" s="38"/>
      <c r="C84" s="349" t="s">
        <v>34</v>
      </c>
      <c r="D84" s="374"/>
      <c r="E84" s="374"/>
      <c r="F84" s="48">
        <f>F65+F70+F74+F77+F81+F79+F83</f>
        <v>808983</v>
      </c>
      <c r="G84" s="48">
        <f aca="true" t="shared" si="15" ref="G84:L84">G65+G70+G74+G77+G81+G79+G83</f>
        <v>-229500</v>
      </c>
      <c r="H84" s="48">
        <f>H65+H70+H74+H77+H81+H79+H83</f>
        <v>1038483</v>
      </c>
      <c r="I84" s="48">
        <f t="shared" si="15"/>
        <v>183412</v>
      </c>
      <c r="J84" s="48">
        <f t="shared" si="15"/>
        <v>26450</v>
      </c>
      <c r="K84" s="48">
        <f t="shared" si="15"/>
        <v>0</v>
      </c>
      <c r="L84" s="48">
        <f t="shared" si="15"/>
        <v>808983</v>
      </c>
      <c r="M84" s="106"/>
      <c r="N84" s="43"/>
    </row>
    <row r="85" spans="1:14" s="44" customFormat="1" ht="18.75">
      <c r="A85" s="37"/>
      <c r="B85" s="38"/>
      <c r="C85" s="336" t="s">
        <v>22</v>
      </c>
      <c r="D85" s="337"/>
      <c r="E85" s="338"/>
      <c r="F85" s="41"/>
      <c r="G85" s="41"/>
      <c r="H85" s="41"/>
      <c r="I85" s="41"/>
      <c r="J85" s="41"/>
      <c r="K85" s="41"/>
      <c r="L85" s="77">
        <f t="shared" si="10"/>
        <v>0</v>
      </c>
      <c r="M85" s="106" t="s">
        <v>21</v>
      </c>
      <c r="N85" s="43"/>
    </row>
    <row r="86" spans="1:14" s="44" customFormat="1" ht="18.75">
      <c r="A86" s="37"/>
      <c r="B86" s="38"/>
      <c r="C86" s="339" t="s">
        <v>29</v>
      </c>
      <c r="D86" s="398"/>
      <c r="E86" s="126" t="s">
        <v>73</v>
      </c>
      <c r="F86" s="41"/>
      <c r="G86" s="41"/>
      <c r="H86" s="41"/>
      <c r="I86" s="41"/>
      <c r="J86" s="41"/>
      <c r="K86" s="40">
        <v>68534</v>
      </c>
      <c r="L86" s="77">
        <f>K86</f>
        <v>68534</v>
      </c>
      <c r="M86" s="106" t="s">
        <v>21</v>
      </c>
      <c r="N86" s="43"/>
    </row>
    <row r="87" spans="1:14" s="44" customFormat="1" ht="18.75">
      <c r="A87" s="37"/>
      <c r="B87" s="38"/>
      <c r="C87" s="323"/>
      <c r="D87" s="324"/>
      <c r="E87" s="127" t="s">
        <v>74</v>
      </c>
      <c r="F87" s="41"/>
      <c r="G87" s="41"/>
      <c r="H87" s="41"/>
      <c r="I87" s="41"/>
      <c r="J87" s="41"/>
      <c r="K87" s="41">
        <f>K86</f>
        <v>68534</v>
      </c>
      <c r="L87" s="41">
        <f>L86</f>
        <v>68534</v>
      </c>
      <c r="M87" s="106"/>
      <c r="N87" s="43"/>
    </row>
    <row r="88" spans="1:14" s="44" customFormat="1" ht="54.75" thickBot="1">
      <c r="A88" s="37"/>
      <c r="B88" s="38"/>
      <c r="C88" s="313" t="s">
        <v>41</v>
      </c>
      <c r="D88" s="375"/>
      <c r="E88" s="75" t="s">
        <v>77</v>
      </c>
      <c r="F88" s="79"/>
      <c r="G88" s="76"/>
      <c r="H88" s="47"/>
      <c r="I88" s="47"/>
      <c r="J88" s="47"/>
      <c r="K88" s="76">
        <v>1069913</v>
      </c>
      <c r="L88" s="128">
        <f t="shared" si="10"/>
        <v>1069913</v>
      </c>
      <c r="M88" s="106" t="s">
        <v>21</v>
      </c>
      <c r="N88" s="43"/>
    </row>
    <row r="89" spans="1:14" s="44" customFormat="1" ht="54.75" thickBot="1">
      <c r="A89" s="37"/>
      <c r="B89" s="38"/>
      <c r="C89" s="376"/>
      <c r="D89" s="377"/>
      <c r="E89" s="75" t="s">
        <v>76</v>
      </c>
      <c r="F89" s="79"/>
      <c r="G89" s="76"/>
      <c r="H89" s="47"/>
      <c r="I89" s="47"/>
      <c r="J89" s="47"/>
      <c r="K89" s="76">
        <v>4782254</v>
      </c>
      <c r="L89" s="128">
        <f t="shared" si="10"/>
        <v>4782254</v>
      </c>
      <c r="M89" s="106" t="s">
        <v>21</v>
      </c>
      <c r="N89" s="43"/>
    </row>
    <row r="90" spans="1:14" s="92" customFormat="1" ht="54">
      <c r="A90" s="89"/>
      <c r="B90" s="90"/>
      <c r="C90" s="376"/>
      <c r="D90" s="377"/>
      <c r="E90" s="123" t="s">
        <v>75</v>
      </c>
      <c r="F90" s="87"/>
      <c r="G90" s="88"/>
      <c r="H90" s="77"/>
      <c r="I90" s="77"/>
      <c r="J90" s="77"/>
      <c r="K90" s="88">
        <v>199922</v>
      </c>
      <c r="L90" s="128">
        <f t="shared" si="10"/>
        <v>199922</v>
      </c>
      <c r="M90" s="106" t="s">
        <v>21</v>
      </c>
      <c r="N90" s="91"/>
    </row>
    <row r="91" spans="1:14" s="92" customFormat="1" ht="18.75">
      <c r="A91" s="89"/>
      <c r="B91" s="90"/>
      <c r="C91" s="121"/>
      <c r="D91" s="122"/>
      <c r="E91" s="124" t="s">
        <v>78</v>
      </c>
      <c r="F91" s="87"/>
      <c r="G91" s="88"/>
      <c r="H91" s="77"/>
      <c r="I91" s="77"/>
      <c r="J91" s="77"/>
      <c r="K91" s="88">
        <v>68534</v>
      </c>
      <c r="L91" s="128">
        <f t="shared" si="10"/>
        <v>68534</v>
      </c>
      <c r="M91" s="106" t="s">
        <v>21</v>
      </c>
      <c r="N91" s="91"/>
    </row>
    <row r="92" spans="1:14" s="92" customFormat="1" ht="18.75">
      <c r="A92" s="89"/>
      <c r="B92" s="90"/>
      <c r="C92" s="121"/>
      <c r="D92" s="122"/>
      <c r="E92" s="124" t="s">
        <v>79</v>
      </c>
      <c r="F92" s="87"/>
      <c r="G92" s="88"/>
      <c r="H92" s="77"/>
      <c r="I92" s="77"/>
      <c r="J92" s="77"/>
      <c r="K92" s="88">
        <v>299135</v>
      </c>
      <c r="L92" s="128">
        <f t="shared" si="10"/>
        <v>299135</v>
      </c>
      <c r="M92" s="106" t="s">
        <v>21</v>
      </c>
      <c r="N92" s="91"/>
    </row>
    <row r="93" spans="1:14" s="92" customFormat="1" ht="72">
      <c r="A93" s="89"/>
      <c r="B93" s="90"/>
      <c r="C93" s="121"/>
      <c r="D93" s="122"/>
      <c r="E93" s="129" t="s">
        <v>80</v>
      </c>
      <c r="F93" s="87"/>
      <c r="G93" s="88"/>
      <c r="H93" s="77"/>
      <c r="I93" s="77"/>
      <c r="J93" s="77"/>
      <c r="K93" s="88">
        <v>579504</v>
      </c>
      <c r="L93" s="128">
        <f t="shared" si="10"/>
        <v>579504</v>
      </c>
      <c r="M93" s="106" t="s">
        <v>21</v>
      </c>
      <c r="N93" s="91"/>
    </row>
    <row r="94" spans="1:14" s="92" customFormat="1" ht="54">
      <c r="A94" s="89"/>
      <c r="B94" s="90"/>
      <c r="C94" s="121"/>
      <c r="D94" s="122"/>
      <c r="E94" s="129" t="s">
        <v>81</v>
      </c>
      <c r="F94" s="87"/>
      <c r="G94" s="88"/>
      <c r="H94" s="77"/>
      <c r="I94" s="77"/>
      <c r="J94" s="77"/>
      <c r="K94" s="88">
        <v>312631</v>
      </c>
      <c r="L94" s="128">
        <f t="shared" si="10"/>
        <v>312631</v>
      </c>
      <c r="M94" s="106" t="s">
        <v>21</v>
      </c>
      <c r="N94" s="91"/>
    </row>
    <row r="95" spans="1:14" s="92" customFormat="1" ht="18.75">
      <c r="A95" s="89"/>
      <c r="B95" s="90"/>
      <c r="C95" s="121"/>
      <c r="D95" s="122"/>
      <c r="E95" s="134" t="s">
        <v>112</v>
      </c>
      <c r="F95" s="135"/>
      <c r="G95" s="136"/>
      <c r="H95" s="137"/>
      <c r="I95" s="137"/>
      <c r="J95" s="137"/>
      <c r="K95" s="136">
        <v>73000</v>
      </c>
      <c r="L95" s="138">
        <f t="shared" si="10"/>
        <v>73000</v>
      </c>
      <c r="M95" s="106"/>
      <c r="N95" s="91"/>
    </row>
    <row r="96" spans="1:14" s="44" customFormat="1" ht="18.75">
      <c r="A96" s="37"/>
      <c r="B96" s="38"/>
      <c r="C96" s="96"/>
      <c r="D96" s="97"/>
      <c r="E96" s="80" t="s">
        <v>31</v>
      </c>
      <c r="F96" s="48"/>
      <c r="G96" s="48"/>
      <c r="H96" s="48"/>
      <c r="I96" s="48"/>
      <c r="J96" s="48"/>
      <c r="K96" s="48">
        <f>SUM(K88:K95)</f>
        <v>7384893</v>
      </c>
      <c r="L96" s="77">
        <f t="shared" si="10"/>
        <v>7384893</v>
      </c>
      <c r="M96" s="106"/>
      <c r="N96" s="43"/>
    </row>
    <row r="97" spans="1:14" s="44" customFormat="1" ht="18.75">
      <c r="A97" s="37"/>
      <c r="B97" s="38"/>
      <c r="C97" s="313" t="s">
        <v>42</v>
      </c>
      <c r="D97" s="375"/>
      <c r="E97" s="130" t="s">
        <v>82</v>
      </c>
      <c r="F97" s="47"/>
      <c r="G97" s="47"/>
      <c r="H97" s="47"/>
      <c r="I97" s="47"/>
      <c r="J97" s="47"/>
      <c r="K97" s="47">
        <v>68534</v>
      </c>
      <c r="L97" s="77">
        <f>K97</f>
        <v>68534</v>
      </c>
      <c r="M97" s="106" t="s">
        <v>21</v>
      </c>
      <c r="N97" s="43"/>
    </row>
    <row r="98" spans="1:14" s="44" customFormat="1" ht="18">
      <c r="A98" s="37"/>
      <c r="B98" s="38"/>
      <c r="C98" s="311"/>
      <c r="D98" s="312"/>
      <c r="E98" s="80" t="s">
        <v>83</v>
      </c>
      <c r="F98" s="48"/>
      <c r="G98" s="48"/>
      <c r="H98" s="48"/>
      <c r="I98" s="48"/>
      <c r="J98" s="48"/>
      <c r="K98" s="48">
        <f>K97</f>
        <v>68534</v>
      </c>
      <c r="L98" s="77">
        <f>L97</f>
        <v>68534</v>
      </c>
      <c r="M98" s="42"/>
      <c r="N98" s="43"/>
    </row>
    <row r="99" spans="1:14" s="44" customFormat="1" ht="18">
      <c r="A99" s="37"/>
      <c r="B99" s="38"/>
      <c r="C99" s="349" t="s">
        <v>24</v>
      </c>
      <c r="D99" s="350"/>
      <c r="E99" s="80"/>
      <c r="F99" s="48"/>
      <c r="G99" s="48"/>
      <c r="H99" s="48"/>
      <c r="I99" s="48"/>
      <c r="J99" s="48"/>
      <c r="K99" s="48">
        <f>K87+K96+K98</f>
        <v>7521961</v>
      </c>
      <c r="L99" s="77">
        <f>F99+K99</f>
        <v>7521961</v>
      </c>
      <c r="M99" s="42"/>
      <c r="N99" s="43"/>
    </row>
    <row r="100" spans="1:14" s="44" customFormat="1" ht="18">
      <c r="A100" s="52"/>
      <c r="B100" s="53"/>
      <c r="C100" s="363" t="s">
        <v>45</v>
      </c>
      <c r="D100" s="363"/>
      <c r="E100" s="80"/>
      <c r="F100" s="48">
        <f aca="true" t="shared" si="16" ref="F100:K100">F84+F99</f>
        <v>808983</v>
      </c>
      <c r="G100" s="48">
        <f t="shared" si="16"/>
        <v>-229500</v>
      </c>
      <c r="H100" s="48">
        <f t="shared" si="16"/>
        <v>1038483</v>
      </c>
      <c r="I100" s="48">
        <f t="shared" si="16"/>
        <v>183412</v>
      </c>
      <c r="J100" s="48">
        <f t="shared" si="16"/>
        <v>26450</v>
      </c>
      <c r="K100" s="48">
        <f t="shared" si="16"/>
        <v>7521961</v>
      </c>
      <c r="L100" s="77">
        <f>F100+K100</f>
        <v>8330944</v>
      </c>
      <c r="M100" s="42"/>
      <c r="N100" s="43"/>
    </row>
    <row r="101" spans="1:13" s="83" customFormat="1" ht="18.75" thickBot="1">
      <c r="A101" s="364" t="s">
        <v>18</v>
      </c>
      <c r="B101" s="365"/>
      <c r="C101" s="365"/>
      <c r="D101" s="365"/>
      <c r="E101" s="366"/>
      <c r="F101" s="82">
        <f aca="true" t="shared" si="17" ref="F101:K101">F60+F100</f>
        <v>4145217</v>
      </c>
      <c r="G101" s="82">
        <f t="shared" si="17"/>
        <v>-359500</v>
      </c>
      <c r="H101" s="82">
        <f t="shared" si="17"/>
        <v>5204717</v>
      </c>
      <c r="I101" s="82">
        <f t="shared" si="17"/>
        <v>446172</v>
      </c>
      <c r="J101" s="82">
        <f t="shared" si="17"/>
        <v>26450</v>
      </c>
      <c r="K101" s="82">
        <f t="shared" si="17"/>
        <v>8666251</v>
      </c>
      <c r="L101" s="77">
        <f>F101+K101</f>
        <v>12811468</v>
      </c>
      <c r="M101" s="42"/>
    </row>
    <row r="102" spans="1:13" s="83" customFormat="1" ht="18">
      <c r="A102" s="117"/>
      <c r="B102" s="117"/>
      <c r="C102" s="117"/>
      <c r="D102" s="117"/>
      <c r="E102" s="117"/>
      <c r="F102" s="118"/>
      <c r="G102" s="118"/>
      <c r="H102" s="118"/>
      <c r="I102" s="118"/>
      <c r="J102" s="118"/>
      <c r="K102" s="118"/>
      <c r="L102" s="119"/>
      <c r="M102" s="120"/>
    </row>
    <row r="103" spans="1:13" ht="18">
      <c r="A103" s="54"/>
      <c r="B103" s="304" t="s">
        <v>132</v>
      </c>
      <c r="C103" s="305"/>
      <c r="D103" s="305"/>
      <c r="E103" s="305"/>
      <c r="F103" s="305"/>
      <c r="G103" s="305"/>
      <c r="H103" s="305"/>
      <c r="I103" s="305"/>
      <c r="J103" s="305"/>
      <c r="K103" s="55"/>
      <c r="L103" s="56">
        <f>L60+L100</f>
        <v>12811468</v>
      </c>
      <c r="M103" s="57"/>
    </row>
    <row r="104" spans="1:14" ht="18">
      <c r="A104" s="54"/>
      <c r="B104" s="303" t="s">
        <v>90</v>
      </c>
      <c r="C104" s="303"/>
      <c r="D104" s="303"/>
      <c r="E104" s="303"/>
      <c r="F104" s="303"/>
      <c r="G104" s="303"/>
      <c r="H104" s="303"/>
      <c r="I104" s="303"/>
      <c r="J104" s="303"/>
      <c r="K104" s="303"/>
      <c r="L104" s="56"/>
      <c r="M104" s="58" t="e">
        <f>#REF!+#REF!+#REF!+#REF!+#REF!+#REF!+#REF!+#REF!+#REF!+#REF!+#REF!+L55+#REF!+#REF!+#REF!+#REF!+#REF!+8140</f>
        <v>#REF!</v>
      </c>
      <c r="N104" s="59"/>
    </row>
    <row r="105" spans="1:15" ht="18">
      <c r="A105" s="60"/>
      <c r="B105" s="303" t="s">
        <v>91</v>
      </c>
      <c r="C105" s="303"/>
      <c r="D105" s="303"/>
      <c r="E105" s="303"/>
      <c r="F105" s="303"/>
      <c r="G105" s="303"/>
      <c r="H105" s="303"/>
      <c r="I105" s="303"/>
      <c r="J105" s="303"/>
      <c r="K105" s="303"/>
      <c r="L105" s="63"/>
      <c r="M105" s="61" t="e">
        <f>#REF!+#REF!+#REF!+L63+#REF!+#REF!+#REF!+#REF!+#REF!+#REF!+#REF!+#REF!+#REF!+#REF!+#REF!+#REF!+#REF!+#REF!+#REF!+#REF!+#REF!+#REF!+#REF!+#REF!+#REF!+#REF!+#REF!+#REF!+#REF!+#REF!+#REF!+#REF!+L75+#REF!+L80+#REF!+#REF!+#REF!+#REF!+L88+L89+L90+#REF!+#REF!+#REF!+#REF!+#REF!+#REF!+#REF!+#REF!+#REF!+#REF!+#REF!+#REF!+#REF!+#REF!+#REF!+#REF!</f>
        <v>#REF!</v>
      </c>
      <c r="N105" s="62"/>
      <c r="O105" s="59"/>
    </row>
    <row r="106" spans="1:15" ht="18">
      <c r="A106" s="60"/>
      <c r="B106" s="325" t="s">
        <v>92</v>
      </c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61"/>
      <c r="N106" s="62"/>
      <c r="O106" s="59"/>
    </row>
    <row r="107" spans="1:15" ht="18">
      <c r="A107" s="60"/>
      <c r="B107" s="335" t="s">
        <v>102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63"/>
      <c r="M107" s="85"/>
      <c r="N107" s="62"/>
      <c r="O107" s="59"/>
    </row>
    <row r="108" spans="1:15" ht="18">
      <c r="A108" s="60"/>
      <c r="B108" s="63"/>
      <c r="C108" s="7"/>
      <c r="D108" s="7"/>
      <c r="E108" s="7"/>
      <c r="F108" s="7"/>
      <c r="G108" s="7"/>
      <c r="H108" s="7"/>
      <c r="I108" s="7"/>
      <c r="J108" s="7"/>
      <c r="K108" s="7"/>
      <c r="L108" s="63"/>
      <c r="M108" s="85"/>
      <c r="N108" s="62"/>
      <c r="O108" s="59"/>
    </row>
    <row r="109" spans="1:15" ht="23.25">
      <c r="A109" s="8"/>
      <c r="B109" s="306" t="s">
        <v>25</v>
      </c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64"/>
      <c r="N109" s="64"/>
      <c r="O109" s="59"/>
    </row>
    <row r="110" spans="1:15" ht="18">
      <c r="A110" s="65"/>
      <c r="B110" s="303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59"/>
      <c r="O110" s="59"/>
    </row>
    <row r="111" spans="1:13" ht="18">
      <c r="A111" s="65"/>
      <c r="B111" s="303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66"/>
    </row>
    <row r="112" spans="2:13" ht="18">
      <c r="B112" s="301"/>
      <c r="C112" s="302"/>
      <c r="D112" s="302"/>
      <c r="E112" s="302"/>
      <c r="F112" s="302"/>
      <c r="G112" s="302"/>
      <c r="H112" s="302"/>
      <c r="I112" s="302"/>
      <c r="J112" s="302"/>
      <c r="K112" s="302"/>
      <c r="L112" s="67"/>
      <c r="M112" s="68"/>
    </row>
    <row r="113" spans="1:13" ht="18">
      <c r="A113" s="65"/>
      <c r="B113" s="69"/>
      <c r="C113" s="65"/>
      <c r="D113" s="65"/>
      <c r="E113" s="70"/>
      <c r="F113" s="71"/>
      <c r="G113" s="71"/>
      <c r="H113" s="71"/>
      <c r="I113" s="71"/>
      <c r="J113" s="71"/>
      <c r="K113" s="71"/>
      <c r="L113" s="67"/>
      <c r="M113" s="68"/>
    </row>
    <row r="114" spans="1:13" ht="18">
      <c r="A114" s="65"/>
      <c r="B114" s="69"/>
      <c r="C114" s="65"/>
      <c r="D114" s="65"/>
      <c r="E114" s="70"/>
      <c r="F114" s="71"/>
      <c r="G114" s="71"/>
      <c r="H114" s="71"/>
      <c r="I114" s="71"/>
      <c r="J114" s="71"/>
      <c r="K114" s="71"/>
      <c r="L114" s="67"/>
      <c r="M114" s="68"/>
    </row>
  </sheetData>
  <sheetProtection/>
  <mergeCells count="60">
    <mergeCell ref="K2:M3"/>
    <mergeCell ref="A4:M4"/>
    <mergeCell ref="A5:M5"/>
    <mergeCell ref="A6:M6"/>
    <mergeCell ref="A8:A9"/>
    <mergeCell ref="B8:B9"/>
    <mergeCell ref="C8:D9"/>
    <mergeCell ref="E8:E9"/>
    <mergeCell ref="F8:F9"/>
    <mergeCell ref="G8:H8"/>
    <mergeCell ref="I8:J8"/>
    <mergeCell ref="K8:K9"/>
    <mergeCell ref="L8:L9"/>
    <mergeCell ref="M8:M9"/>
    <mergeCell ref="C10:D10"/>
    <mergeCell ref="C12:E12"/>
    <mergeCell ref="C13:D17"/>
    <mergeCell ref="C18:D28"/>
    <mergeCell ref="C29:D31"/>
    <mergeCell ref="C32:D34"/>
    <mergeCell ref="C35:D36"/>
    <mergeCell ref="C37:D38"/>
    <mergeCell ref="C39:D43"/>
    <mergeCell ref="C44:D46"/>
    <mergeCell ref="C47:D47"/>
    <mergeCell ref="C48:E48"/>
    <mergeCell ref="C49:D51"/>
    <mergeCell ref="C52:D54"/>
    <mergeCell ref="C55:D56"/>
    <mergeCell ref="C57:D58"/>
    <mergeCell ref="C59:D59"/>
    <mergeCell ref="C60:E60"/>
    <mergeCell ref="C61:E61"/>
    <mergeCell ref="C62:E62"/>
    <mergeCell ref="A63:A65"/>
    <mergeCell ref="B63:B65"/>
    <mergeCell ref="C63:D63"/>
    <mergeCell ref="C66:D68"/>
    <mergeCell ref="C71:D74"/>
    <mergeCell ref="C75:D76"/>
    <mergeCell ref="C78:D79"/>
    <mergeCell ref="C80:D81"/>
    <mergeCell ref="C82:D83"/>
    <mergeCell ref="C84:E84"/>
    <mergeCell ref="C85:E85"/>
    <mergeCell ref="C86:D87"/>
    <mergeCell ref="C88:D90"/>
    <mergeCell ref="C97:D98"/>
    <mergeCell ref="C99:D99"/>
    <mergeCell ref="C100:D100"/>
    <mergeCell ref="A101:E101"/>
    <mergeCell ref="B103:J103"/>
    <mergeCell ref="B111:L111"/>
    <mergeCell ref="B112:K112"/>
    <mergeCell ref="B104:K104"/>
    <mergeCell ref="B105:K105"/>
    <mergeCell ref="B106:L106"/>
    <mergeCell ref="B107:K107"/>
    <mergeCell ref="B109:L109"/>
    <mergeCell ref="B110:M110"/>
  </mergeCells>
  <printOptions/>
  <pageMargins left="0.7" right="0.7" top="0.75" bottom="0.75" header="0.3" footer="0.3"/>
  <pageSetup horizontalDpi="600" verticalDpi="600" orientation="portrait" paperSize="9" scale="49" r:id="rId1"/>
  <colBreaks count="2" manualBreakCount="2">
    <brk id="12" max="100" man="1"/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87"/>
  <sheetViews>
    <sheetView view="pageBreakPreview" zoomScale="60" zoomScalePageLayoutView="0" workbookViewId="0" topLeftCell="A27">
      <selection activeCell="M177" sqref="M177"/>
    </sheetView>
  </sheetViews>
  <sheetFormatPr defaultColWidth="11.375" defaultRowHeight="12.75"/>
  <cols>
    <col min="1" max="1" width="7.25390625" style="1" customWidth="1"/>
    <col min="2" max="2" width="6.75390625" style="2" customWidth="1"/>
    <col min="3" max="3" width="11.375" style="1" customWidth="1"/>
    <col min="4" max="4" width="34.875" style="1" customWidth="1"/>
    <col min="5" max="5" width="57.625" style="3" customWidth="1"/>
    <col min="6" max="6" width="31.125" style="4" hidden="1" customWidth="1"/>
    <col min="7" max="7" width="29.375" style="4" hidden="1" customWidth="1"/>
    <col min="8" max="8" width="21.375" style="4" hidden="1" customWidth="1"/>
    <col min="9" max="9" width="19.25390625" style="4" hidden="1" customWidth="1"/>
    <col min="10" max="10" width="27.875" style="4" hidden="1" customWidth="1"/>
    <col min="11" max="11" width="22.375" style="4" hidden="1" customWidth="1"/>
    <col min="12" max="12" width="22.375" style="72" bestFit="1" customWidth="1"/>
    <col min="13" max="13" width="23.375" style="6" customWidth="1"/>
    <col min="14" max="14" width="27.625" style="174" bestFit="1" customWidth="1"/>
    <col min="15" max="15" width="18.375" style="1" bestFit="1" customWidth="1"/>
    <col min="16" max="16384" width="11.375" style="1" customWidth="1"/>
  </cols>
  <sheetData>
    <row r="1" ht="18">
      <c r="L1" s="5" t="s">
        <v>40</v>
      </c>
    </row>
    <row r="2" spans="11:13" ht="18">
      <c r="K2" s="305" t="s">
        <v>196</v>
      </c>
      <c r="L2" s="308"/>
      <c r="M2" s="308"/>
    </row>
    <row r="3" spans="11:13" ht="56.25" customHeight="1">
      <c r="K3" s="308"/>
      <c r="L3" s="308"/>
      <c r="M3" s="308"/>
    </row>
    <row r="4" spans="1:13" ht="18">
      <c r="A4" s="411" t="s">
        <v>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8">
      <c r="A5" s="411" t="s">
        <v>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8">
      <c r="A6" s="411" t="s">
        <v>95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0:13" ht="18.75" thickBot="1">
      <c r="J7" s="9"/>
      <c r="K7" s="9"/>
      <c r="L7" s="10"/>
      <c r="M7" s="6" t="s">
        <v>20</v>
      </c>
    </row>
    <row r="8" spans="1:14" s="12" customFormat="1" ht="18">
      <c r="A8" s="462" t="s">
        <v>4</v>
      </c>
      <c r="B8" s="464" t="s">
        <v>6</v>
      </c>
      <c r="C8" s="466" t="s">
        <v>10</v>
      </c>
      <c r="D8" s="467"/>
      <c r="E8" s="395" t="s">
        <v>0</v>
      </c>
      <c r="F8" s="390" t="s">
        <v>13</v>
      </c>
      <c r="G8" s="390" t="s">
        <v>3</v>
      </c>
      <c r="H8" s="390"/>
      <c r="I8" s="390" t="s">
        <v>1</v>
      </c>
      <c r="J8" s="390"/>
      <c r="K8" s="419" t="s">
        <v>16</v>
      </c>
      <c r="L8" s="421" t="s">
        <v>2</v>
      </c>
      <c r="M8" s="500" t="s">
        <v>8</v>
      </c>
      <c r="N8" s="173"/>
    </row>
    <row r="9" spans="1:14" s="12" customFormat="1" ht="54">
      <c r="A9" s="463"/>
      <c r="B9" s="465"/>
      <c r="C9" s="468"/>
      <c r="D9" s="469"/>
      <c r="E9" s="396"/>
      <c r="F9" s="397"/>
      <c r="G9" s="13" t="s">
        <v>9</v>
      </c>
      <c r="H9" s="13" t="s">
        <v>5</v>
      </c>
      <c r="I9" s="13" t="s">
        <v>14</v>
      </c>
      <c r="J9" s="13" t="s">
        <v>15</v>
      </c>
      <c r="K9" s="420"/>
      <c r="L9" s="422"/>
      <c r="M9" s="501"/>
      <c r="N9" s="196"/>
    </row>
    <row r="10" spans="1:14" s="23" customFormat="1" ht="18.75">
      <c r="A10" s="15">
        <v>1</v>
      </c>
      <c r="B10" s="16">
        <v>2</v>
      </c>
      <c r="C10" s="408">
        <v>3</v>
      </c>
      <c r="D10" s="408"/>
      <c r="E10" s="17">
        <v>4</v>
      </c>
      <c r="F10" s="18">
        <v>5</v>
      </c>
      <c r="G10" s="18">
        <v>7</v>
      </c>
      <c r="H10" s="18">
        <v>8</v>
      </c>
      <c r="I10" s="18">
        <v>6</v>
      </c>
      <c r="J10" s="18">
        <v>7</v>
      </c>
      <c r="K10" s="19">
        <v>8</v>
      </c>
      <c r="L10" s="20">
        <v>9</v>
      </c>
      <c r="M10" s="191">
        <v>10</v>
      </c>
      <c r="N10" s="197"/>
    </row>
    <row r="11" spans="1:14" s="23" customFormat="1" ht="18.75">
      <c r="A11" s="24"/>
      <c r="B11" s="25" t="s">
        <v>11</v>
      </c>
      <c r="C11" s="101" t="s">
        <v>19</v>
      </c>
      <c r="D11" s="100"/>
      <c r="E11" s="17"/>
      <c r="F11" s="102"/>
      <c r="G11" s="102"/>
      <c r="H11" s="102"/>
      <c r="I11" s="102"/>
      <c r="J11" s="102"/>
      <c r="K11" s="103"/>
      <c r="L11" s="20"/>
      <c r="M11" s="191"/>
      <c r="N11" s="197"/>
    </row>
    <row r="12" spans="1:14" s="30" customFormat="1" ht="18.75">
      <c r="A12" s="26"/>
      <c r="B12" s="27"/>
      <c r="C12" s="357" t="s">
        <v>12</v>
      </c>
      <c r="D12" s="358"/>
      <c r="E12" s="359"/>
      <c r="F12" s="28"/>
      <c r="G12" s="28"/>
      <c r="H12" s="28"/>
      <c r="I12" s="28"/>
      <c r="J12" s="28"/>
      <c r="K12" s="104"/>
      <c r="L12" s="105"/>
      <c r="M12" s="192"/>
      <c r="N12" s="198"/>
    </row>
    <row r="13" spans="1:14" s="30" customFormat="1" ht="36">
      <c r="A13" s="31"/>
      <c r="B13" s="32"/>
      <c r="C13" s="430" t="s">
        <v>49</v>
      </c>
      <c r="D13" s="431"/>
      <c r="E13" s="107" t="s">
        <v>138</v>
      </c>
      <c r="F13" s="28">
        <v>204000</v>
      </c>
      <c r="G13" s="28">
        <v>0</v>
      </c>
      <c r="H13" s="28">
        <v>204000</v>
      </c>
      <c r="I13" s="28">
        <v>204000</v>
      </c>
      <c r="J13" s="28"/>
      <c r="K13" s="108"/>
      <c r="L13" s="109">
        <f>F13+K13</f>
        <v>204000</v>
      </c>
      <c r="M13" s="192" t="s">
        <v>21</v>
      </c>
      <c r="N13" s="198"/>
    </row>
    <row r="14" spans="1:14" s="30" customFormat="1" ht="18.75">
      <c r="A14" s="31"/>
      <c r="B14" s="32"/>
      <c r="C14" s="410"/>
      <c r="D14" s="432"/>
      <c r="E14" s="110" t="s">
        <v>51</v>
      </c>
      <c r="F14" s="28">
        <v>45000</v>
      </c>
      <c r="G14" s="28">
        <v>0</v>
      </c>
      <c r="H14" s="28">
        <v>45000</v>
      </c>
      <c r="I14" s="28"/>
      <c r="J14" s="28"/>
      <c r="K14" s="108"/>
      <c r="L14" s="109">
        <f>F14+K14</f>
        <v>45000</v>
      </c>
      <c r="M14" s="192" t="s">
        <v>21</v>
      </c>
      <c r="N14" s="198"/>
    </row>
    <row r="15" spans="1:14" s="30" customFormat="1" ht="18.75" hidden="1">
      <c r="A15" s="31"/>
      <c r="B15" s="32"/>
      <c r="C15" s="410"/>
      <c r="D15" s="432"/>
      <c r="E15" s="110"/>
      <c r="F15" s="28"/>
      <c r="G15" s="28"/>
      <c r="H15" s="28"/>
      <c r="I15" s="28"/>
      <c r="J15" s="28"/>
      <c r="K15" s="108"/>
      <c r="L15" s="109">
        <f>F15+K15</f>
        <v>0</v>
      </c>
      <c r="M15" s="192" t="s">
        <v>21</v>
      </c>
      <c r="N15" s="198"/>
    </row>
    <row r="16" spans="1:14" s="30" customFormat="1" ht="18.75" hidden="1">
      <c r="A16" s="31"/>
      <c r="B16" s="32"/>
      <c r="C16" s="410"/>
      <c r="D16" s="432"/>
      <c r="E16" s="110"/>
      <c r="F16" s="28"/>
      <c r="G16" s="28"/>
      <c r="H16" s="28"/>
      <c r="I16" s="28"/>
      <c r="J16" s="28"/>
      <c r="K16" s="108"/>
      <c r="L16" s="109">
        <f>F16+K16</f>
        <v>0</v>
      </c>
      <c r="M16" s="192" t="s">
        <v>21</v>
      </c>
      <c r="N16" s="198"/>
    </row>
    <row r="17" spans="1:14" s="36" customFormat="1" ht="18.75">
      <c r="A17" s="33"/>
      <c r="B17" s="34"/>
      <c r="C17" s="433"/>
      <c r="D17" s="434"/>
      <c r="E17" s="111" t="s">
        <v>39</v>
      </c>
      <c r="F17" s="105">
        <f aca="true" t="shared" si="0" ref="F17:K17">SUM(F13:F15)+F16</f>
        <v>249000</v>
      </c>
      <c r="G17" s="105">
        <f t="shared" si="0"/>
        <v>0</v>
      </c>
      <c r="H17" s="105">
        <f t="shared" si="0"/>
        <v>249000</v>
      </c>
      <c r="I17" s="105">
        <f t="shared" si="0"/>
        <v>204000</v>
      </c>
      <c r="J17" s="105">
        <f t="shared" si="0"/>
        <v>0</v>
      </c>
      <c r="K17" s="105">
        <f t="shared" si="0"/>
        <v>0</v>
      </c>
      <c r="L17" s="105">
        <f>SUM(L13:L15)</f>
        <v>249000</v>
      </c>
      <c r="M17" s="192"/>
      <c r="N17" s="199"/>
    </row>
    <row r="18" spans="1:14" s="163" customFormat="1" ht="36">
      <c r="A18" s="157"/>
      <c r="B18" s="158"/>
      <c r="C18" s="399" t="s">
        <v>109</v>
      </c>
      <c r="D18" s="458"/>
      <c r="E18" s="159" t="s">
        <v>153</v>
      </c>
      <c r="F18" s="160"/>
      <c r="G18" s="160"/>
      <c r="H18" s="160"/>
      <c r="I18" s="160"/>
      <c r="J18" s="160"/>
      <c r="K18" s="160"/>
      <c r="L18" s="160">
        <v>15907</v>
      </c>
      <c r="M18" s="193" t="s">
        <v>21</v>
      </c>
      <c r="N18" s="200"/>
    </row>
    <row r="19" spans="1:14" s="163" customFormat="1" ht="36">
      <c r="A19" s="157"/>
      <c r="B19" s="158"/>
      <c r="C19" s="401"/>
      <c r="D19" s="459"/>
      <c r="E19" s="159" t="s">
        <v>154</v>
      </c>
      <c r="F19" s="160"/>
      <c r="G19" s="160"/>
      <c r="H19" s="160"/>
      <c r="I19" s="160"/>
      <c r="J19" s="160"/>
      <c r="K19" s="160"/>
      <c r="L19" s="160">
        <v>33195</v>
      </c>
      <c r="M19" s="193" t="s">
        <v>21</v>
      </c>
      <c r="N19" s="200"/>
    </row>
    <row r="20" spans="1:14" s="163" customFormat="1" ht="36">
      <c r="A20" s="157"/>
      <c r="B20" s="158"/>
      <c r="C20" s="401"/>
      <c r="D20" s="459"/>
      <c r="E20" s="159" t="s">
        <v>155</v>
      </c>
      <c r="F20" s="160"/>
      <c r="G20" s="160"/>
      <c r="H20" s="160"/>
      <c r="I20" s="160"/>
      <c r="J20" s="160"/>
      <c r="K20" s="160"/>
      <c r="L20" s="160">
        <v>35000</v>
      </c>
      <c r="M20" s="193" t="s">
        <v>21</v>
      </c>
      <c r="N20" s="200"/>
    </row>
    <row r="21" spans="1:14" s="163" customFormat="1" ht="18.75">
      <c r="A21" s="157"/>
      <c r="B21" s="158"/>
      <c r="C21" s="401"/>
      <c r="D21" s="459"/>
      <c r="E21" s="159" t="s">
        <v>156</v>
      </c>
      <c r="F21" s="160"/>
      <c r="G21" s="160"/>
      <c r="H21" s="160"/>
      <c r="I21" s="160"/>
      <c r="J21" s="160"/>
      <c r="K21" s="160"/>
      <c r="L21" s="160">
        <v>44181</v>
      </c>
      <c r="M21" s="193" t="s">
        <v>21</v>
      </c>
      <c r="N21" s="200"/>
    </row>
    <row r="22" spans="1:14" s="163" customFormat="1" ht="18.75">
      <c r="A22" s="157"/>
      <c r="B22" s="158"/>
      <c r="C22" s="401"/>
      <c r="D22" s="459"/>
      <c r="E22" s="159" t="s">
        <v>157</v>
      </c>
      <c r="F22" s="160"/>
      <c r="G22" s="160"/>
      <c r="H22" s="160"/>
      <c r="I22" s="160"/>
      <c r="J22" s="160"/>
      <c r="K22" s="160"/>
      <c r="L22" s="160">
        <v>40000</v>
      </c>
      <c r="M22" s="193" t="s">
        <v>21</v>
      </c>
      <c r="N22" s="200"/>
    </row>
    <row r="23" spans="1:14" s="163" customFormat="1" ht="18.75" hidden="1">
      <c r="A23" s="157"/>
      <c r="B23" s="158"/>
      <c r="C23" s="401"/>
      <c r="D23" s="459"/>
      <c r="E23" s="159"/>
      <c r="F23" s="160"/>
      <c r="G23" s="160"/>
      <c r="H23" s="160"/>
      <c r="I23" s="160"/>
      <c r="J23" s="160"/>
      <c r="K23" s="160"/>
      <c r="L23" s="160"/>
      <c r="M23" s="193"/>
      <c r="N23" s="200"/>
    </row>
    <row r="24" spans="1:14" s="36" customFormat="1" ht="18.75">
      <c r="A24" s="33"/>
      <c r="B24" s="34"/>
      <c r="C24" s="460"/>
      <c r="D24" s="461"/>
      <c r="E24" s="148" t="s">
        <v>110</v>
      </c>
      <c r="F24" s="149">
        <f aca="true" t="shared" si="1" ref="F24:K24">SUM(F18:F21)</f>
        <v>0</v>
      </c>
      <c r="G24" s="149">
        <f t="shared" si="1"/>
        <v>0</v>
      </c>
      <c r="H24" s="149">
        <f t="shared" si="1"/>
        <v>0</v>
      </c>
      <c r="I24" s="149">
        <f t="shared" si="1"/>
        <v>0</v>
      </c>
      <c r="J24" s="149">
        <f t="shared" si="1"/>
        <v>0</v>
      </c>
      <c r="K24" s="149">
        <f t="shared" si="1"/>
        <v>0</v>
      </c>
      <c r="L24" s="149">
        <f>SUM(L18:L22)</f>
        <v>168283</v>
      </c>
      <c r="M24" s="192"/>
      <c r="N24" s="199"/>
    </row>
    <row r="25" spans="1:14" s="36" customFormat="1" ht="54" customHeight="1">
      <c r="A25" s="33"/>
      <c r="B25" s="34"/>
      <c r="C25" s="484" t="s">
        <v>197</v>
      </c>
      <c r="D25" s="485"/>
      <c r="E25" s="148" t="s">
        <v>198</v>
      </c>
      <c r="F25" s="149"/>
      <c r="G25" s="149"/>
      <c r="H25" s="149"/>
      <c r="I25" s="149"/>
      <c r="J25" s="149"/>
      <c r="K25" s="149"/>
      <c r="L25" s="149">
        <v>114595.2</v>
      </c>
      <c r="M25" s="192" t="s">
        <v>48</v>
      </c>
      <c r="N25" s="199"/>
    </row>
    <row r="26" spans="1:14" s="36" customFormat="1" ht="33.75" customHeight="1">
      <c r="A26" s="33"/>
      <c r="B26" s="34"/>
      <c r="C26" s="323"/>
      <c r="D26" s="324"/>
      <c r="E26" s="148" t="s">
        <v>200</v>
      </c>
      <c r="F26" s="149"/>
      <c r="G26" s="149"/>
      <c r="H26" s="149"/>
      <c r="I26" s="149"/>
      <c r="J26" s="149"/>
      <c r="K26" s="149"/>
      <c r="L26" s="149">
        <f>L25</f>
        <v>114595.2</v>
      </c>
      <c r="M26" s="192"/>
      <c r="N26" s="199"/>
    </row>
    <row r="27" spans="1:14" s="36" customFormat="1" ht="18.75">
      <c r="A27" s="33"/>
      <c r="B27" s="34"/>
      <c r="C27" s="430" t="s">
        <v>139</v>
      </c>
      <c r="D27" s="398"/>
      <c r="E27" s="112" t="s">
        <v>141</v>
      </c>
      <c r="F27" s="28">
        <v>40000</v>
      </c>
      <c r="G27" s="28"/>
      <c r="H27" s="28">
        <v>40000</v>
      </c>
      <c r="I27" s="28"/>
      <c r="J27" s="28"/>
      <c r="K27" s="28"/>
      <c r="L27" s="28">
        <v>50000</v>
      </c>
      <c r="M27" s="192" t="s">
        <v>35</v>
      </c>
      <c r="N27" s="199"/>
    </row>
    <row r="28" spans="1:14" s="36" customFormat="1" ht="18.75" hidden="1">
      <c r="A28" s="33"/>
      <c r="B28" s="34"/>
      <c r="C28" s="410"/>
      <c r="D28" s="322"/>
      <c r="E28" s="112"/>
      <c r="F28" s="28"/>
      <c r="G28" s="28"/>
      <c r="H28" s="28"/>
      <c r="I28" s="28"/>
      <c r="J28" s="28"/>
      <c r="K28" s="28"/>
      <c r="L28" s="28">
        <f>F28+K28</f>
        <v>0</v>
      </c>
      <c r="M28" s="192" t="s">
        <v>21</v>
      </c>
      <c r="N28" s="199"/>
    </row>
    <row r="29" spans="1:14" s="36" customFormat="1" ht="18.75">
      <c r="A29" s="33"/>
      <c r="B29" s="34"/>
      <c r="C29" s="323"/>
      <c r="D29" s="324"/>
      <c r="E29" s="111" t="s">
        <v>140</v>
      </c>
      <c r="F29" s="105">
        <f>F28+F27</f>
        <v>40000</v>
      </c>
      <c r="G29" s="105">
        <f>G28+G27</f>
        <v>0</v>
      </c>
      <c r="H29" s="105">
        <f>H28+H27</f>
        <v>40000</v>
      </c>
      <c r="I29" s="105">
        <f>I28+I27</f>
        <v>0</v>
      </c>
      <c r="J29" s="105">
        <f>J28+J27</f>
        <v>0</v>
      </c>
      <c r="K29" s="105"/>
      <c r="L29" s="105">
        <f>L27</f>
        <v>50000</v>
      </c>
      <c r="M29" s="192"/>
      <c r="N29" s="199"/>
    </row>
    <row r="30" spans="1:14" s="36" customFormat="1" ht="36" customHeight="1">
      <c r="A30" s="45"/>
      <c r="B30" s="46"/>
      <c r="C30" s="317" t="s">
        <v>23</v>
      </c>
      <c r="D30" s="380"/>
      <c r="E30" s="112" t="s">
        <v>152</v>
      </c>
      <c r="F30" s="113"/>
      <c r="G30" s="113"/>
      <c r="H30" s="113"/>
      <c r="I30" s="113"/>
      <c r="J30" s="113"/>
      <c r="K30" s="113"/>
      <c r="L30" s="113">
        <v>-250000</v>
      </c>
      <c r="M30" s="194" t="s">
        <v>35</v>
      </c>
      <c r="N30" s="199"/>
    </row>
    <row r="31" spans="1:14" s="36" customFormat="1" ht="17.25" customHeight="1" hidden="1">
      <c r="A31" s="45"/>
      <c r="B31" s="46"/>
      <c r="C31" s="381"/>
      <c r="D31" s="382"/>
      <c r="E31" s="159"/>
      <c r="F31" s="164"/>
      <c r="G31" s="164"/>
      <c r="H31" s="164"/>
      <c r="I31" s="113"/>
      <c r="J31" s="113"/>
      <c r="K31" s="113"/>
      <c r="L31" s="113">
        <f>F31+K31</f>
        <v>0</v>
      </c>
      <c r="M31" s="194" t="s">
        <v>21</v>
      </c>
      <c r="N31" s="199"/>
    </row>
    <row r="32" spans="1:14" s="36" customFormat="1" ht="17.25" customHeight="1">
      <c r="A32" s="45"/>
      <c r="B32" s="46"/>
      <c r="C32" s="323"/>
      <c r="D32" s="324"/>
      <c r="E32" s="111" t="s">
        <v>26</v>
      </c>
      <c r="F32" s="115">
        <f>F30+F31</f>
        <v>0</v>
      </c>
      <c r="G32" s="115">
        <f aca="true" t="shared" si="2" ref="G32:L32">G30+G31</f>
        <v>0</v>
      </c>
      <c r="H32" s="115">
        <f t="shared" si="2"/>
        <v>0</v>
      </c>
      <c r="I32" s="115">
        <f t="shared" si="2"/>
        <v>0</v>
      </c>
      <c r="J32" s="115">
        <f t="shared" si="2"/>
        <v>0</v>
      </c>
      <c r="K32" s="115">
        <f t="shared" si="2"/>
        <v>0</v>
      </c>
      <c r="L32" s="115">
        <f t="shared" si="2"/>
        <v>-250000</v>
      </c>
      <c r="M32" s="192"/>
      <c r="N32" s="199"/>
    </row>
    <row r="33" spans="1:14" s="36" customFormat="1" ht="17.25" customHeight="1" hidden="1">
      <c r="A33" s="45"/>
      <c r="B33" s="46"/>
      <c r="C33" s="351" t="s">
        <v>118</v>
      </c>
      <c r="D33" s="398"/>
      <c r="E33" s="159"/>
      <c r="F33" s="164"/>
      <c r="G33" s="164"/>
      <c r="H33" s="164"/>
      <c r="I33" s="164"/>
      <c r="J33" s="164"/>
      <c r="K33" s="164"/>
      <c r="L33" s="164">
        <f>K33+F33</f>
        <v>0</v>
      </c>
      <c r="M33" s="192" t="s">
        <v>21</v>
      </c>
      <c r="N33" s="199"/>
    </row>
    <row r="34" spans="1:14" s="36" customFormat="1" ht="17.25" customHeight="1" hidden="1">
      <c r="A34" s="45"/>
      <c r="B34" s="46"/>
      <c r="C34" s="353"/>
      <c r="D34" s="322"/>
      <c r="E34" s="159"/>
      <c r="F34" s="164"/>
      <c r="G34" s="164"/>
      <c r="H34" s="164"/>
      <c r="I34" s="164"/>
      <c r="J34" s="164"/>
      <c r="K34" s="164"/>
      <c r="L34" s="164">
        <f>K34+F34</f>
        <v>0</v>
      </c>
      <c r="M34" s="192"/>
      <c r="N34" s="199"/>
    </row>
    <row r="35" spans="1:14" s="36" customFormat="1" ht="17.25" customHeight="1" hidden="1">
      <c r="A35" s="45"/>
      <c r="B35" s="46"/>
      <c r="C35" s="353"/>
      <c r="D35" s="322"/>
      <c r="E35" s="159"/>
      <c r="F35" s="164"/>
      <c r="G35" s="164"/>
      <c r="H35" s="164"/>
      <c r="I35" s="164"/>
      <c r="J35" s="164"/>
      <c r="K35" s="164"/>
      <c r="L35" s="164">
        <f>K35+F35</f>
        <v>0</v>
      </c>
      <c r="M35" s="192"/>
      <c r="N35" s="199"/>
    </row>
    <row r="36" spans="1:14" s="36" customFormat="1" ht="17.25" customHeight="1" hidden="1">
      <c r="A36" s="45"/>
      <c r="B36" s="46"/>
      <c r="C36" s="353"/>
      <c r="D36" s="322"/>
      <c r="E36" s="159"/>
      <c r="F36" s="164"/>
      <c r="G36" s="164"/>
      <c r="H36" s="164"/>
      <c r="I36" s="164"/>
      <c r="J36" s="164"/>
      <c r="K36" s="164"/>
      <c r="L36" s="164">
        <f>K36+F36</f>
        <v>0</v>
      </c>
      <c r="M36" s="192"/>
      <c r="N36" s="199"/>
    </row>
    <row r="37" spans="1:14" s="36" customFormat="1" ht="17.25" customHeight="1" hidden="1">
      <c r="A37" s="45"/>
      <c r="B37" s="46"/>
      <c r="C37" s="323"/>
      <c r="D37" s="324"/>
      <c r="E37" s="111" t="s">
        <v>120</v>
      </c>
      <c r="F37" s="115">
        <f>F33+F34+F35+F36</f>
        <v>0</v>
      </c>
      <c r="G37" s="115">
        <f aca="true" t="shared" si="3" ref="G37:L37">G33+G34+G35+G36</f>
        <v>0</v>
      </c>
      <c r="H37" s="115">
        <f t="shared" si="3"/>
        <v>0</v>
      </c>
      <c r="I37" s="115">
        <f t="shared" si="3"/>
        <v>0</v>
      </c>
      <c r="J37" s="115">
        <f t="shared" si="3"/>
        <v>0</v>
      </c>
      <c r="K37" s="115">
        <f t="shared" si="3"/>
        <v>0</v>
      </c>
      <c r="L37" s="115">
        <f t="shared" si="3"/>
        <v>0</v>
      </c>
      <c r="M37" s="192"/>
      <c r="N37" s="199"/>
    </row>
    <row r="38" spans="1:14" s="36" customFormat="1" ht="17.25" customHeight="1" hidden="1">
      <c r="A38" s="45"/>
      <c r="B38" s="46"/>
      <c r="C38" s="317" t="s">
        <v>53</v>
      </c>
      <c r="D38" s="398"/>
      <c r="E38" s="112"/>
      <c r="F38" s="113"/>
      <c r="G38" s="113"/>
      <c r="H38" s="113"/>
      <c r="I38" s="113"/>
      <c r="J38" s="113"/>
      <c r="K38" s="113"/>
      <c r="L38" s="113">
        <f>F38+K38</f>
        <v>0</v>
      </c>
      <c r="M38" s="192" t="s">
        <v>47</v>
      </c>
      <c r="N38" s="199"/>
    </row>
    <row r="39" spans="1:14" s="36" customFormat="1" ht="17.25" customHeight="1" hidden="1">
      <c r="A39" s="45"/>
      <c r="B39" s="46"/>
      <c r="C39" s="323"/>
      <c r="D39" s="324"/>
      <c r="E39" s="111" t="s">
        <v>54</v>
      </c>
      <c r="F39" s="115">
        <f>F38</f>
        <v>0</v>
      </c>
      <c r="G39" s="115">
        <f aca="true" t="shared" si="4" ref="G39:L39">G38</f>
        <v>0</v>
      </c>
      <c r="H39" s="115">
        <f t="shared" si="4"/>
        <v>0</v>
      </c>
      <c r="I39" s="115">
        <f t="shared" si="4"/>
        <v>0</v>
      </c>
      <c r="J39" s="115">
        <f t="shared" si="4"/>
        <v>0</v>
      </c>
      <c r="K39" s="115">
        <f t="shared" si="4"/>
        <v>0</v>
      </c>
      <c r="L39" s="115">
        <f t="shared" si="4"/>
        <v>0</v>
      </c>
      <c r="M39" s="192"/>
      <c r="N39" s="199"/>
    </row>
    <row r="40" spans="1:14" s="36" customFormat="1" ht="17.25" customHeight="1" hidden="1">
      <c r="A40" s="45"/>
      <c r="B40" s="46"/>
      <c r="C40" s="351" t="s">
        <v>55</v>
      </c>
      <c r="D40" s="352"/>
      <c r="E40" s="112"/>
      <c r="F40" s="113"/>
      <c r="G40" s="113"/>
      <c r="H40" s="113"/>
      <c r="I40" s="113"/>
      <c r="J40" s="113"/>
      <c r="K40" s="113"/>
      <c r="L40" s="113">
        <f>F40+K40</f>
        <v>0</v>
      </c>
      <c r="M40" s="192" t="s">
        <v>21</v>
      </c>
      <c r="N40" s="199"/>
    </row>
    <row r="41" spans="1:14" s="36" customFormat="1" ht="17.25" customHeight="1" hidden="1">
      <c r="A41" s="45"/>
      <c r="B41" s="46"/>
      <c r="C41" s="353"/>
      <c r="D41" s="354"/>
      <c r="E41" s="112"/>
      <c r="F41" s="113"/>
      <c r="G41" s="113"/>
      <c r="H41" s="113"/>
      <c r="I41" s="113"/>
      <c r="J41" s="113"/>
      <c r="K41" s="113"/>
      <c r="L41" s="113">
        <f>F41+K41</f>
        <v>0</v>
      </c>
      <c r="M41" s="192" t="s">
        <v>21</v>
      </c>
      <c r="N41" s="199"/>
    </row>
    <row r="42" spans="1:14" s="36" customFormat="1" ht="17.25" customHeight="1" hidden="1">
      <c r="A42" s="45"/>
      <c r="B42" s="46"/>
      <c r="C42" s="353"/>
      <c r="D42" s="354"/>
      <c r="E42" s="39"/>
      <c r="F42" s="113"/>
      <c r="G42" s="113"/>
      <c r="H42" s="113"/>
      <c r="I42" s="113"/>
      <c r="J42" s="113"/>
      <c r="K42" s="40"/>
      <c r="L42" s="113">
        <f>F42+K42</f>
        <v>0</v>
      </c>
      <c r="M42" s="192" t="s">
        <v>38</v>
      </c>
      <c r="N42" s="199"/>
    </row>
    <row r="43" spans="1:14" s="36" customFormat="1" ht="17.25" customHeight="1" hidden="1">
      <c r="A43" s="45"/>
      <c r="B43" s="46"/>
      <c r="C43" s="353"/>
      <c r="D43" s="354"/>
      <c r="E43" s="39"/>
      <c r="F43" s="113"/>
      <c r="G43" s="113"/>
      <c r="H43" s="113"/>
      <c r="I43" s="113"/>
      <c r="J43" s="113"/>
      <c r="K43" s="40"/>
      <c r="L43" s="113">
        <f>F43+K43</f>
        <v>0</v>
      </c>
      <c r="M43" s="192" t="s">
        <v>38</v>
      </c>
      <c r="N43" s="199"/>
    </row>
    <row r="44" spans="1:14" s="36" customFormat="1" ht="17.25" customHeight="1" hidden="1">
      <c r="A44" s="45"/>
      <c r="B44" s="46"/>
      <c r="C44" s="323"/>
      <c r="D44" s="324"/>
      <c r="E44" s="111" t="s">
        <v>44</v>
      </c>
      <c r="F44" s="115">
        <f>F40+F41</f>
        <v>0</v>
      </c>
      <c r="G44" s="115">
        <f>G40+G41</f>
        <v>0</v>
      </c>
      <c r="H44" s="115">
        <f>H40+H41</f>
        <v>0</v>
      </c>
      <c r="I44" s="115">
        <f>I40+I41</f>
        <v>0</v>
      </c>
      <c r="J44" s="115">
        <f>J40+J41</f>
        <v>0</v>
      </c>
      <c r="K44" s="115">
        <f>K43+K42</f>
        <v>0</v>
      </c>
      <c r="L44" s="115">
        <f>L40+L41+L42+L43</f>
        <v>0</v>
      </c>
      <c r="M44" s="192"/>
      <c r="N44" s="199"/>
    </row>
    <row r="45" spans="1:14" s="36" customFormat="1" ht="17.25" customHeight="1" hidden="1">
      <c r="A45" s="45"/>
      <c r="B45" s="46"/>
      <c r="C45" s="445" t="s">
        <v>89</v>
      </c>
      <c r="D45" s="446"/>
      <c r="E45" s="112"/>
      <c r="F45" s="113"/>
      <c r="G45" s="113"/>
      <c r="H45" s="113"/>
      <c r="I45" s="113"/>
      <c r="J45" s="113"/>
      <c r="K45" s="113"/>
      <c r="L45" s="113">
        <f>K45+F45</f>
        <v>0</v>
      </c>
      <c r="M45" s="192" t="s">
        <v>21</v>
      </c>
      <c r="N45" s="199"/>
    </row>
    <row r="46" spans="1:14" s="36" customFormat="1" ht="17.25" customHeight="1" hidden="1">
      <c r="A46" s="45"/>
      <c r="B46" s="46"/>
      <c r="C46" s="447"/>
      <c r="D46" s="448"/>
      <c r="E46" s="159"/>
      <c r="F46" s="165"/>
      <c r="G46" s="165"/>
      <c r="H46" s="165"/>
      <c r="I46" s="165"/>
      <c r="J46" s="165"/>
      <c r="K46" s="165"/>
      <c r="L46" s="165">
        <f>K46+F46</f>
        <v>0</v>
      </c>
      <c r="M46" s="192" t="s">
        <v>21</v>
      </c>
      <c r="N46" s="199"/>
    </row>
    <row r="47" spans="1:14" s="36" customFormat="1" ht="18.75" hidden="1">
      <c r="A47" s="45"/>
      <c r="B47" s="46"/>
      <c r="C47" s="449"/>
      <c r="D47" s="450"/>
      <c r="E47" s="111" t="s">
        <v>43</v>
      </c>
      <c r="F47" s="115">
        <f>F45+F46</f>
        <v>0</v>
      </c>
      <c r="G47" s="115">
        <f aca="true" t="shared" si="5" ref="G47:L47">G45+G46</f>
        <v>0</v>
      </c>
      <c r="H47" s="115">
        <f t="shared" si="5"/>
        <v>0</v>
      </c>
      <c r="I47" s="115">
        <f t="shared" si="5"/>
        <v>0</v>
      </c>
      <c r="J47" s="115">
        <f t="shared" si="5"/>
        <v>0</v>
      </c>
      <c r="K47" s="115">
        <f t="shared" si="5"/>
        <v>0</v>
      </c>
      <c r="L47" s="115">
        <f t="shared" si="5"/>
        <v>0</v>
      </c>
      <c r="M47" s="192"/>
      <c r="N47" s="199"/>
    </row>
    <row r="48" spans="1:14" s="36" customFormat="1" ht="59.25" customHeight="1">
      <c r="A48" s="45"/>
      <c r="B48" s="46"/>
      <c r="C48" s="445" t="s">
        <v>149</v>
      </c>
      <c r="D48" s="398"/>
      <c r="E48" s="112" t="s">
        <v>214</v>
      </c>
      <c r="F48" s="115"/>
      <c r="G48" s="115"/>
      <c r="H48" s="115"/>
      <c r="I48" s="115"/>
      <c r="J48" s="115"/>
      <c r="K48" s="115"/>
      <c r="L48" s="113">
        <v>100000</v>
      </c>
      <c r="M48" s="192" t="s">
        <v>35</v>
      </c>
      <c r="N48" s="199"/>
    </row>
    <row r="49" spans="1:14" s="36" customFormat="1" ht="32.25" customHeight="1">
      <c r="A49" s="45"/>
      <c r="B49" s="46"/>
      <c r="C49" s="323"/>
      <c r="D49" s="324"/>
      <c r="E49" s="112" t="s">
        <v>150</v>
      </c>
      <c r="F49" s="115"/>
      <c r="G49" s="115"/>
      <c r="H49" s="115"/>
      <c r="I49" s="115"/>
      <c r="J49" s="115"/>
      <c r="K49" s="115"/>
      <c r="L49" s="113">
        <v>100000</v>
      </c>
      <c r="M49" s="192" t="s">
        <v>35</v>
      </c>
      <c r="N49" s="199"/>
    </row>
    <row r="50" spans="1:14" s="36" customFormat="1" ht="24.75" customHeight="1">
      <c r="A50" s="45"/>
      <c r="B50" s="46"/>
      <c r="C50" s="171"/>
      <c r="D50" s="172"/>
      <c r="E50" s="111" t="s">
        <v>151</v>
      </c>
      <c r="F50" s="115"/>
      <c r="G50" s="115"/>
      <c r="H50" s="115"/>
      <c r="I50" s="115"/>
      <c r="J50" s="115"/>
      <c r="K50" s="115"/>
      <c r="L50" s="115">
        <f>L48+L49</f>
        <v>200000</v>
      </c>
      <c r="M50" s="192"/>
      <c r="N50" s="199"/>
    </row>
    <row r="51" spans="1:14" s="36" customFormat="1" ht="75" customHeight="1">
      <c r="A51" s="45"/>
      <c r="B51" s="46"/>
      <c r="C51" s="351" t="s">
        <v>55</v>
      </c>
      <c r="D51" s="352"/>
      <c r="E51" s="112" t="s">
        <v>199</v>
      </c>
      <c r="F51" s="115"/>
      <c r="G51" s="115"/>
      <c r="H51" s="115"/>
      <c r="I51" s="115"/>
      <c r="J51" s="115"/>
      <c r="K51" s="115"/>
      <c r="L51" s="115">
        <v>-114595.2</v>
      </c>
      <c r="M51" s="192" t="s">
        <v>48</v>
      </c>
      <c r="N51" s="199"/>
    </row>
    <row r="52" spans="1:14" s="36" customFormat="1" ht="28.5" customHeight="1">
      <c r="A52" s="45"/>
      <c r="B52" s="46"/>
      <c r="C52" s="425"/>
      <c r="D52" s="426"/>
      <c r="E52" s="111" t="s">
        <v>44</v>
      </c>
      <c r="F52" s="115"/>
      <c r="G52" s="115"/>
      <c r="H52" s="115"/>
      <c r="I52" s="115"/>
      <c r="J52" s="115"/>
      <c r="K52" s="115"/>
      <c r="L52" s="115">
        <f>L51</f>
        <v>-114595.2</v>
      </c>
      <c r="M52" s="192"/>
      <c r="N52" s="199"/>
    </row>
    <row r="53" spans="1:14" s="44" customFormat="1" ht="18.75">
      <c r="A53" s="49"/>
      <c r="B53" s="38"/>
      <c r="C53" s="336" t="s">
        <v>34</v>
      </c>
      <c r="D53" s="387"/>
      <c r="E53" s="116"/>
      <c r="F53" s="48">
        <f aca="true" t="shared" si="6" ref="F53:K53">F17+F32+F39+F44+F47+F29+F24+F37</f>
        <v>289000</v>
      </c>
      <c r="G53" s="48">
        <f t="shared" si="6"/>
        <v>0</v>
      </c>
      <c r="H53" s="48">
        <f t="shared" si="6"/>
        <v>289000</v>
      </c>
      <c r="I53" s="48">
        <f t="shared" si="6"/>
        <v>204000</v>
      </c>
      <c r="J53" s="48">
        <f t="shared" si="6"/>
        <v>0</v>
      </c>
      <c r="K53" s="48">
        <f t="shared" si="6"/>
        <v>0</v>
      </c>
      <c r="L53" s="48">
        <f>L17+L32+L39+L44+L47+L29+L24+L37+L50+L26+L52</f>
        <v>417282.99999999994</v>
      </c>
      <c r="M53" s="192"/>
      <c r="N53" s="201"/>
    </row>
    <row r="54" spans="1:14" s="44" customFormat="1" ht="18.75">
      <c r="A54" s="37"/>
      <c r="B54" s="38"/>
      <c r="C54" s="336" t="s">
        <v>22</v>
      </c>
      <c r="D54" s="337"/>
      <c r="E54" s="338"/>
      <c r="F54" s="41"/>
      <c r="G54" s="41"/>
      <c r="H54" s="41"/>
      <c r="I54" s="41"/>
      <c r="J54" s="41"/>
      <c r="K54" s="41"/>
      <c r="L54" s="41"/>
      <c r="M54" s="192"/>
      <c r="N54" s="201"/>
    </row>
    <row r="55" spans="1:14" s="44" customFormat="1" ht="60" customHeight="1">
      <c r="A55" s="37"/>
      <c r="B55" s="38"/>
      <c r="C55" s="443" t="s">
        <v>118</v>
      </c>
      <c r="D55" s="444"/>
      <c r="E55" s="39" t="s">
        <v>213</v>
      </c>
      <c r="F55" s="41"/>
      <c r="G55" s="41"/>
      <c r="H55" s="41"/>
      <c r="I55" s="41"/>
      <c r="J55" s="41"/>
      <c r="K55" s="40">
        <v>250000</v>
      </c>
      <c r="L55" s="40">
        <v>280000</v>
      </c>
      <c r="M55" s="192" t="s">
        <v>21</v>
      </c>
      <c r="N55" s="201"/>
    </row>
    <row r="56" spans="1:14" s="44" customFormat="1" ht="18.75">
      <c r="A56" s="37"/>
      <c r="B56" s="38"/>
      <c r="C56" s="444"/>
      <c r="D56" s="444"/>
      <c r="E56" s="84" t="s">
        <v>148</v>
      </c>
      <c r="F56" s="41"/>
      <c r="G56" s="41"/>
      <c r="H56" s="41"/>
      <c r="I56" s="41"/>
      <c r="J56" s="41"/>
      <c r="K56" s="40">
        <f>SUM(K55:K55)</f>
        <v>250000</v>
      </c>
      <c r="L56" s="40">
        <f>SUM(L55:L55)</f>
        <v>280000</v>
      </c>
      <c r="M56" s="192"/>
      <c r="N56" s="201"/>
    </row>
    <row r="57" spans="1:14" s="44" customFormat="1" ht="36">
      <c r="A57" s="37"/>
      <c r="B57" s="38"/>
      <c r="C57" s="351" t="s">
        <v>109</v>
      </c>
      <c r="D57" s="352"/>
      <c r="E57" s="39" t="s">
        <v>215</v>
      </c>
      <c r="F57" s="41"/>
      <c r="G57" s="41"/>
      <c r="H57" s="41"/>
      <c r="I57" s="41"/>
      <c r="J57" s="41"/>
      <c r="K57" s="40"/>
      <c r="L57" s="40">
        <v>96000</v>
      </c>
      <c r="M57" s="192" t="s">
        <v>21</v>
      </c>
      <c r="N57" s="201"/>
    </row>
    <row r="58" spans="1:14" s="44" customFormat="1" ht="18.75">
      <c r="A58" s="37"/>
      <c r="B58" s="38"/>
      <c r="C58" s="425"/>
      <c r="D58" s="426"/>
      <c r="E58" s="84" t="s">
        <v>110</v>
      </c>
      <c r="F58" s="41"/>
      <c r="G58" s="41"/>
      <c r="H58" s="41"/>
      <c r="I58" s="41"/>
      <c r="J58" s="41"/>
      <c r="K58" s="40">
        <f>K57</f>
        <v>0</v>
      </c>
      <c r="L58" s="40">
        <f>L57</f>
        <v>96000</v>
      </c>
      <c r="M58" s="192"/>
      <c r="N58" s="201"/>
    </row>
    <row r="59" spans="1:14" s="44" customFormat="1" ht="18.75">
      <c r="A59" s="37"/>
      <c r="B59" s="38"/>
      <c r="C59" s="374" t="s">
        <v>24</v>
      </c>
      <c r="D59" s="350"/>
      <c r="E59" s="39"/>
      <c r="F59" s="41"/>
      <c r="G59" s="41"/>
      <c r="H59" s="41"/>
      <c r="I59" s="41"/>
      <c r="J59" s="41"/>
      <c r="K59" s="41" t="e">
        <f>K56+#REF!+#REF!+K58</f>
        <v>#REF!</v>
      </c>
      <c r="L59" s="41">
        <f>L56+L58</f>
        <v>376000</v>
      </c>
      <c r="M59" s="192"/>
      <c r="N59" s="201"/>
    </row>
    <row r="60" spans="1:14" s="44" customFormat="1" ht="20.25">
      <c r="A60" s="37"/>
      <c r="B60" s="38"/>
      <c r="C60" s="497" t="s">
        <v>46</v>
      </c>
      <c r="D60" s="498"/>
      <c r="E60" s="499"/>
      <c r="F60" s="219">
        <f aca="true" t="shared" si="7" ref="F60:L60">F53+F59</f>
        <v>289000</v>
      </c>
      <c r="G60" s="219">
        <f t="shared" si="7"/>
        <v>0</v>
      </c>
      <c r="H60" s="219">
        <f t="shared" si="7"/>
        <v>289000</v>
      </c>
      <c r="I60" s="219">
        <f t="shared" si="7"/>
        <v>204000</v>
      </c>
      <c r="J60" s="219">
        <f t="shared" si="7"/>
        <v>0</v>
      </c>
      <c r="K60" s="219" t="e">
        <f t="shared" si="7"/>
        <v>#REF!</v>
      </c>
      <c r="L60" s="219">
        <f t="shared" si="7"/>
        <v>793283</v>
      </c>
      <c r="M60" s="192"/>
      <c r="N60" s="201"/>
    </row>
    <row r="61" spans="1:14" s="44" customFormat="1" ht="18.75" hidden="1">
      <c r="A61" s="37"/>
      <c r="B61" s="50" t="s">
        <v>27</v>
      </c>
      <c r="C61" s="367" t="s">
        <v>28</v>
      </c>
      <c r="D61" s="368"/>
      <c r="E61" s="369"/>
      <c r="F61" s="41"/>
      <c r="G61" s="41"/>
      <c r="H61" s="41"/>
      <c r="I61" s="41"/>
      <c r="J61" s="41"/>
      <c r="K61" s="41"/>
      <c r="L61" s="41"/>
      <c r="M61" s="192" t="s">
        <v>21</v>
      </c>
      <c r="N61" s="201"/>
    </row>
    <row r="62" spans="1:14" s="44" customFormat="1" ht="18.75" hidden="1">
      <c r="A62" s="73"/>
      <c r="B62" s="74"/>
      <c r="C62" s="357" t="s">
        <v>12</v>
      </c>
      <c r="D62" s="358"/>
      <c r="E62" s="359"/>
      <c r="F62" s="41"/>
      <c r="G62" s="41"/>
      <c r="H62" s="41"/>
      <c r="I62" s="41"/>
      <c r="J62" s="41"/>
      <c r="K62" s="41"/>
      <c r="L62" s="41"/>
      <c r="M62" s="192" t="s">
        <v>21</v>
      </c>
      <c r="N62" s="201"/>
    </row>
    <row r="63" spans="1:14" s="44" customFormat="1" ht="36" hidden="1">
      <c r="A63" s="440"/>
      <c r="B63" s="440"/>
      <c r="C63" s="313" t="s">
        <v>29</v>
      </c>
      <c r="D63" s="375"/>
      <c r="E63" s="86" t="s">
        <v>60</v>
      </c>
      <c r="F63" s="76"/>
      <c r="G63" s="77">
        <v>0</v>
      </c>
      <c r="H63" s="47"/>
      <c r="I63" s="77">
        <v>0</v>
      </c>
      <c r="J63" s="77"/>
      <c r="K63" s="77"/>
      <c r="L63" s="77">
        <f>F63+K63</f>
        <v>0</v>
      </c>
      <c r="M63" s="192" t="s">
        <v>21</v>
      </c>
      <c r="N63" s="201"/>
    </row>
    <row r="64" spans="1:14" s="44" customFormat="1" ht="18.75" hidden="1">
      <c r="A64" s="441"/>
      <c r="B64" s="441"/>
      <c r="C64" s="139"/>
      <c r="D64" s="122"/>
      <c r="E64" s="124" t="s">
        <v>113</v>
      </c>
      <c r="F64" s="88"/>
      <c r="G64" s="77"/>
      <c r="H64" s="77"/>
      <c r="I64" s="77"/>
      <c r="J64" s="77"/>
      <c r="K64" s="77"/>
      <c r="L64" s="77">
        <f>F64+K64</f>
        <v>0</v>
      </c>
      <c r="M64" s="192"/>
      <c r="N64" s="201"/>
    </row>
    <row r="65" spans="1:14" s="44" customFormat="1" ht="18.75" hidden="1">
      <c r="A65" s="442"/>
      <c r="B65" s="442"/>
      <c r="C65" s="94"/>
      <c r="D65" s="95"/>
      <c r="E65" s="84" t="s">
        <v>30</v>
      </c>
      <c r="F65" s="48">
        <f>F63+F64</f>
        <v>0</v>
      </c>
      <c r="G65" s="48">
        <f aca="true" t="shared" si="8" ref="G65:L65">G63+G64</f>
        <v>0</v>
      </c>
      <c r="H65" s="48">
        <f t="shared" si="8"/>
        <v>0</v>
      </c>
      <c r="I65" s="48">
        <f t="shared" si="8"/>
        <v>0</v>
      </c>
      <c r="J65" s="48">
        <f t="shared" si="8"/>
        <v>0</v>
      </c>
      <c r="K65" s="48">
        <f t="shared" si="8"/>
        <v>0</v>
      </c>
      <c r="L65" s="48">
        <f t="shared" si="8"/>
        <v>0</v>
      </c>
      <c r="M65" s="192"/>
      <c r="N65" s="201"/>
    </row>
    <row r="66" spans="1:14" s="44" customFormat="1" ht="36" hidden="1">
      <c r="A66" s="37"/>
      <c r="B66" s="38"/>
      <c r="C66" s="317" t="s">
        <v>64</v>
      </c>
      <c r="D66" s="398"/>
      <c r="E66" s="86" t="s">
        <v>61</v>
      </c>
      <c r="F66" s="76"/>
      <c r="G66" s="47"/>
      <c r="H66" s="47"/>
      <c r="I66" s="47"/>
      <c r="J66" s="47"/>
      <c r="K66" s="47"/>
      <c r="L66" s="77">
        <f aca="true" t="shared" si="9" ref="L66:L96">F66+K66</f>
        <v>0</v>
      </c>
      <c r="M66" s="192" t="s">
        <v>21</v>
      </c>
      <c r="N66" s="201"/>
    </row>
    <row r="67" spans="1:14" s="44" customFormat="1" ht="36" hidden="1">
      <c r="A67" s="37"/>
      <c r="B67" s="38"/>
      <c r="C67" s="321"/>
      <c r="D67" s="322"/>
      <c r="E67" s="86" t="s">
        <v>62</v>
      </c>
      <c r="F67" s="76"/>
      <c r="G67" s="47"/>
      <c r="H67" s="47"/>
      <c r="I67" s="47"/>
      <c r="J67" s="47"/>
      <c r="K67" s="47"/>
      <c r="L67" s="77">
        <f t="shared" si="9"/>
        <v>0</v>
      </c>
      <c r="M67" s="192" t="s">
        <v>21</v>
      </c>
      <c r="N67" s="201"/>
    </row>
    <row r="68" spans="1:14" s="44" customFormat="1" ht="36" hidden="1">
      <c r="A68" s="37"/>
      <c r="B68" s="38"/>
      <c r="C68" s="321"/>
      <c r="D68" s="322"/>
      <c r="E68" s="86" t="s">
        <v>63</v>
      </c>
      <c r="F68" s="76"/>
      <c r="G68" s="47"/>
      <c r="H68" s="47"/>
      <c r="I68" s="47"/>
      <c r="J68" s="47"/>
      <c r="K68" s="47"/>
      <c r="L68" s="77">
        <f t="shared" si="9"/>
        <v>0</v>
      </c>
      <c r="M68" s="192" t="s">
        <v>21</v>
      </c>
      <c r="N68" s="201"/>
    </row>
    <row r="69" spans="1:14" s="44" customFormat="1" ht="18.75" hidden="1">
      <c r="A69" s="37"/>
      <c r="B69" s="38"/>
      <c r="C69" s="132"/>
      <c r="D69" s="133"/>
      <c r="E69" s="168" t="s">
        <v>114</v>
      </c>
      <c r="F69" s="88"/>
      <c r="G69" s="77"/>
      <c r="H69" s="77"/>
      <c r="I69" s="77"/>
      <c r="J69" s="77"/>
      <c r="K69" s="77"/>
      <c r="L69" s="77">
        <f t="shared" si="9"/>
        <v>0</v>
      </c>
      <c r="M69" s="192"/>
      <c r="N69" s="201"/>
    </row>
    <row r="70" spans="1:14" s="44" customFormat="1" ht="18.75" hidden="1">
      <c r="A70" s="37"/>
      <c r="B70" s="38"/>
      <c r="C70" s="98"/>
      <c r="D70" s="99"/>
      <c r="E70" s="81" t="s">
        <v>31</v>
      </c>
      <c r="F70" s="48">
        <f>SUM(F66:F69)</f>
        <v>0</v>
      </c>
      <c r="G70" s="48">
        <f>SUM(G66:G68)</f>
        <v>0</v>
      </c>
      <c r="H70" s="48">
        <f>SUM(H66:H69)</f>
        <v>0</v>
      </c>
      <c r="I70" s="48">
        <f>SUM(I66:I68)</f>
        <v>0</v>
      </c>
      <c r="J70" s="48">
        <f>SUM(J66:J68)</f>
        <v>0</v>
      </c>
      <c r="K70" s="48"/>
      <c r="L70" s="131">
        <f t="shared" si="9"/>
        <v>0</v>
      </c>
      <c r="M70" s="192"/>
      <c r="N70" s="201"/>
    </row>
    <row r="71" spans="1:14" s="44" customFormat="1" ht="36" hidden="1">
      <c r="A71" s="37"/>
      <c r="B71" s="38"/>
      <c r="C71" s="317" t="s">
        <v>66</v>
      </c>
      <c r="D71" s="398"/>
      <c r="E71" s="78" t="s">
        <v>103</v>
      </c>
      <c r="F71" s="47"/>
      <c r="G71" s="47"/>
      <c r="H71" s="47"/>
      <c r="I71" s="47"/>
      <c r="J71" s="47"/>
      <c r="K71" s="48"/>
      <c r="L71" s="77">
        <f>F71+K71</f>
        <v>0</v>
      </c>
      <c r="M71" s="192" t="s">
        <v>21</v>
      </c>
      <c r="N71" s="201"/>
    </row>
    <row r="72" spans="1:14" s="44" customFormat="1" ht="18.75" hidden="1">
      <c r="A72" s="37"/>
      <c r="B72" s="38"/>
      <c r="C72" s="321"/>
      <c r="D72" s="322"/>
      <c r="E72" s="78" t="s">
        <v>67</v>
      </c>
      <c r="F72" s="47"/>
      <c r="G72" s="47"/>
      <c r="H72" s="47"/>
      <c r="I72" s="47"/>
      <c r="J72" s="47"/>
      <c r="K72" s="48"/>
      <c r="L72" s="77">
        <f>F72+K72</f>
        <v>0</v>
      </c>
      <c r="M72" s="192" t="s">
        <v>21</v>
      </c>
      <c r="N72" s="201"/>
    </row>
    <row r="73" spans="1:14" s="44" customFormat="1" ht="18.75" hidden="1">
      <c r="A73" s="37"/>
      <c r="B73" s="38"/>
      <c r="C73" s="321"/>
      <c r="D73" s="322"/>
      <c r="E73" s="78" t="s">
        <v>68</v>
      </c>
      <c r="F73" s="47"/>
      <c r="G73" s="47"/>
      <c r="H73" s="47"/>
      <c r="I73" s="47"/>
      <c r="J73" s="47"/>
      <c r="K73" s="48"/>
      <c r="L73" s="77">
        <f>F73+K73</f>
        <v>0</v>
      </c>
      <c r="M73" s="192" t="s">
        <v>21</v>
      </c>
      <c r="N73" s="201"/>
    </row>
    <row r="74" spans="1:14" s="44" customFormat="1" ht="18.75" hidden="1">
      <c r="A74" s="37"/>
      <c r="B74" s="38"/>
      <c r="C74" s="323"/>
      <c r="D74" s="324"/>
      <c r="E74" s="81" t="s">
        <v>137</v>
      </c>
      <c r="F74" s="48">
        <f aca="true" t="shared" si="10" ref="F74:K74">F71+F72+F73</f>
        <v>0</v>
      </c>
      <c r="G74" s="48">
        <f t="shared" si="10"/>
        <v>0</v>
      </c>
      <c r="H74" s="48">
        <f t="shared" si="10"/>
        <v>0</v>
      </c>
      <c r="I74" s="48">
        <f t="shared" si="10"/>
        <v>0</v>
      </c>
      <c r="J74" s="48">
        <f t="shared" si="10"/>
        <v>0</v>
      </c>
      <c r="K74" s="48">
        <f t="shared" si="10"/>
        <v>0</v>
      </c>
      <c r="L74" s="131">
        <f>F74+K74</f>
        <v>0</v>
      </c>
      <c r="M74" s="192"/>
      <c r="N74" s="201"/>
    </row>
    <row r="75" spans="1:14" s="44" customFormat="1" ht="54" hidden="1">
      <c r="A75" s="37"/>
      <c r="B75" s="38"/>
      <c r="C75" s="313" t="s">
        <v>32</v>
      </c>
      <c r="D75" s="314"/>
      <c r="E75" s="86" t="s">
        <v>65</v>
      </c>
      <c r="F75" s="169"/>
      <c r="G75" s="77"/>
      <c r="H75" s="77"/>
      <c r="I75" s="77"/>
      <c r="J75" s="77"/>
      <c r="K75" s="77"/>
      <c r="L75" s="77">
        <f t="shared" si="9"/>
        <v>0</v>
      </c>
      <c r="M75" s="192" t="s">
        <v>21</v>
      </c>
      <c r="N75" s="201"/>
    </row>
    <row r="76" spans="1:14" s="44" customFormat="1" ht="18.75" hidden="1">
      <c r="A76" s="37"/>
      <c r="B76" s="38"/>
      <c r="C76" s="345"/>
      <c r="D76" s="346"/>
      <c r="E76" s="86" t="s">
        <v>36</v>
      </c>
      <c r="F76" s="169"/>
      <c r="G76" s="77"/>
      <c r="H76" s="77"/>
      <c r="I76" s="77"/>
      <c r="J76" s="77"/>
      <c r="K76" s="77"/>
      <c r="L76" s="77">
        <f t="shared" si="9"/>
        <v>0</v>
      </c>
      <c r="M76" s="192" t="s">
        <v>21</v>
      </c>
      <c r="N76" s="201"/>
    </row>
    <row r="77" spans="1:14" s="44" customFormat="1" ht="18.75" hidden="1">
      <c r="A77" s="37"/>
      <c r="B77" s="38"/>
      <c r="C77" s="93"/>
      <c r="D77" s="93"/>
      <c r="E77" s="84" t="s">
        <v>33</v>
      </c>
      <c r="F77" s="48">
        <f aca="true" t="shared" si="11" ref="F77:K77">F75+F76</f>
        <v>0</v>
      </c>
      <c r="G77" s="48">
        <f t="shared" si="11"/>
        <v>0</v>
      </c>
      <c r="H77" s="48">
        <f t="shared" si="11"/>
        <v>0</v>
      </c>
      <c r="I77" s="48">
        <f t="shared" si="11"/>
        <v>0</v>
      </c>
      <c r="J77" s="48">
        <f t="shared" si="11"/>
        <v>0</v>
      </c>
      <c r="K77" s="48">
        <f t="shared" si="11"/>
        <v>0</v>
      </c>
      <c r="L77" s="131">
        <f t="shared" si="9"/>
        <v>0</v>
      </c>
      <c r="M77" s="192"/>
      <c r="N77" s="201"/>
    </row>
    <row r="78" spans="1:14" s="44" customFormat="1" ht="72" hidden="1">
      <c r="A78" s="37"/>
      <c r="B78" s="38"/>
      <c r="C78" s="313" t="s">
        <v>99</v>
      </c>
      <c r="D78" s="343"/>
      <c r="E78" s="84" t="s">
        <v>100</v>
      </c>
      <c r="F78" s="48"/>
      <c r="G78" s="48"/>
      <c r="H78" s="48"/>
      <c r="I78" s="48"/>
      <c r="J78" s="48"/>
      <c r="K78" s="48"/>
      <c r="L78" s="131">
        <f>K78+F78</f>
        <v>0</v>
      </c>
      <c r="M78" s="192" t="s">
        <v>48</v>
      </c>
      <c r="N78" s="201"/>
    </row>
    <row r="79" spans="1:14" s="44" customFormat="1" ht="18.75" hidden="1">
      <c r="A79" s="37"/>
      <c r="B79" s="38"/>
      <c r="C79" s="345"/>
      <c r="D79" s="346"/>
      <c r="E79" s="84" t="s">
        <v>101</v>
      </c>
      <c r="F79" s="48">
        <f aca="true" t="shared" si="12" ref="F79:K79">F78</f>
        <v>0</v>
      </c>
      <c r="G79" s="48">
        <f t="shared" si="12"/>
        <v>0</v>
      </c>
      <c r="H79" s="48">
        <f t="shared" si="12"/>
        <v>0</v>
      </c>
      <c r="I79" s="48">
        <f t="shared" si="12"/>
        <v>0</v>
      </c>
      <c r="J79" s="48">
        <f t="shared" si="12"/>
        <v>0</v>
      </c>
      <c r="K79" s="48">
        <f t="shared" si="12"/>
        <v>0</v>
      </c>
      <c r="L79" s="131">
        <f>K79+F79</f>
        <v>0</v>
      </c>
      <c r="M79" s="192"/>
      <c r="N79" s="201"/>
    </row>
    <row r="80" spans="1:14" s="44" customFormat="1" ht="54.75" hidden="1" thickBot="1">
      <c r="A80" s="51"/>
      <c r="B80" s="38"/>
      <c r="C80" s="370" t="s">
        <v>42</v>
      </c>
      <c r="D80" s="371"/>
      <c r="E80" s="75" t="s">
        <v>70</v>
      </c>
      <c r="F80" s="47"/>
      <c r="G80" s="47"/>
      <c r="H80" s="47"/>
      <c r="I80" s="47"/>
      <c r="J80" s="47"/>
      <c r="K80" s="47"/>
      <c r="L80" s="77">
        <f t="shared" si="9"/>
        <v>0</v>
      </c>
      <c r="M80" s="192" t="s">
        <v>21</v>
      </c>
      <c r="N80" s="201"/>
    </row>
    <row r="81" spans="1:14" s="44" customFormat="1" ht="18.75" hidden="1">
      <c r="A81" s="51"/>
      <c r="B81" s="38"/>
      <c r="C81" s="372"/>
      <c r="D81" s="373"/>
      <c r="E81" s="81" t="s">
        <v>37</v>
      </c>
      <c r="F81" s="48">
        <f>F80</f>
        <v>0</v>
      </c>
      <c r="G81" s="48">
        <f aca="true" t="shared" si="13" ref="G81:L81">G80</f>
        <v>0</v>
      </c>
      <c r="H81" s="48">
        <f t="shared" si="13"/>
        <v>0</v>
      </c>
      <c r="I81" s="48">
        <f t="shared" si="13"/>
        <v>0</v>
      </c>
      <c r="J81" s="48">
        <f t="shared" si="13"/>
        <v>0</v>
      </c>
      <c r="K81" s="48">
        <f t="shared" si="13"/>
        <v>0</v>
      </c>
      <c r="L81" s="48">
        <f t="shared" si="13"/>
        <v>0</v>
      </c>
      <c r="M81" s="192" t="s">
        <v>21</v>
      </c>
      <c r="N81" s="201"/>
    </row>
    <row r="82" spans="1:14" s="44" customFormat="1" ht="72" hidden="1">
      <c r="A82" s="51"/>
      <c r="B82" s="38"/>
      <c r="C82" s="438" t="s">
        <v>96</v>
      </c>
      <c r="D82" s="439"/>
      <c r="E82" s="78" t="s">
        <v>97</v>
      </c>
      <c r="F82" s="48"/>
      <c r="G82" s="48"/>
      <c r="H82" s="48"/>
      <c r="I82" s="48"/>
      <c r="J82" s="48"/>
      <c r="K82" s="48"/>
      <c r="L82" s="48">
        <f>K82+F82</f>
        <v>0</v>
      </c>
      <c r="M82" s="192" t="s">
        <v>48</v>
      </c>
      <c r="N82" s="201"/>
    </row>
    <row r="83" spans="1:14" s="44" customFormat="1" ht="18.75" hidden="1">
      <c r="A83" s="51"/>
      <c r="B83" s="38"/>
      <c r="C83" s="439"/>
      <c r="D83" s="439"/>
      <c r="E83" s="81" t="s">
        <v>98</v>
      </c>
      <c r="F83" s="48">
        <f>F82</f>
        <v>0</v>
      </c>
      <c r="G83" s="48">
        <f aca="true" t="shared" si="14" ref="G83:L83">G82</f>
        <v>0</v>
      </c>
      <c r="H83" s="48">
        <f t="shared" si="14"/>
        <v>0</v>
      </c>
      <c r="I83" s="48">
        <f t="shared" si="14"/>
        <v>0</v>
      </c>
      <c r="J83" s="48">
        <f t="shared" si="14"/>
        <v>0</v>
      </c>
      <c r="K83" s="48">
        <f t="shared" si="14"/>
        <v>0</v>
      </c>
      <c r="L83" s="48">
        <f t="shared" si="14"/>
        <v>0</v>
      </c>
      <c r="M83" s="192"/>
      <c r="N83" s="201"/>
    </row>
    <row r="84" spans="1:14" s="44" customFormat="1" ht="18.75" hidden="1">
      <c r="A84" s="37"/>
      <c r="B84" s="38"/>
      <c r="C84" s="349" t="s">
        <v>34</v>
      </c>
      <c r="D84" s="374"/>
      <c r="E84" s="374"/>
      <c r="F84" s="48">
        <f>F65+F70+F74+F77+F81+F79+F83</f>
        <v>0</v>
      </c>
      <c r="G84" s="48">
        <f aca="true" t="shared" si="15" ref="G84:L84">G65+G70+G74+G77+G81+G79+G83</f>
        <v>0</v>
      </c>
      <c r="H84" s="48">
        <f>H65+H70+H74+H77+H81+H79+H83</f>
        <v>0</v>
      </c>
      <c r="I84" s="48">
        <f t="shared" si="15"/>
        <v>0</v>
      </c>
      <c r="J84" s="48">
        <f t="shared" si="15"/>
        <v>0</v>
      </c>
      <c r="K84" s="48">
        <f t="shared" si="15"/>
        <v>0</v>
      </c>
      <c r="L84" s="48">
        <f t="shared" si="15"/>
        <v>0</v>
      </c>
      <c r="M84" s="192"/>
      <c r="N84" s="201"/>
    </row>
    <row r="85" spans="1:14" s="44" customFormat="1" ht="18.75" hidden="1">
      <c r="A85" s="37"/>
      <c r="B85" s="38"/>
      <c r="C85" s="336" t="s">
        <v>22</v>
      </c>
      <c r="D85" s="337"/>
      <c r="E85" s="338"/>
      <c r="F85" s="41"/>
      <c r="G85" s="41"/>
      <c r="H85" s="41"/>
      <c r="I85" s="41"/>
      <c r="J85" s="41"/>
      <c r="K85" s="41"/>
      <c r="L85" s="77">
        <f t="shared" si="9"/>
        <v>0</v>
      </c>
      <c r="M85" s="192" t="s">
        <v>21</v>
      </c>
      <c r="N85" s="201"/>
    </row>
    <row r="86" spans="1:14" s="44" customFormat="1" ht="36" hidden="1">
      <c r="A86" s="37"/>
      <c r="B86" s="38"/>
      <c r="C86" s="339" t="s">
        <v>29</v>
      </c>
      <c r="D86" s="398"/>
      <c r="E86" s="126" t="s">
        <v>73</v>
      </c>
      <c r="F86" s="41"/>
      <c r="G86" s="41"/>
      <c r="H86" s="41"/>
      <c r="I86" s="41"/>
      <c r="J86" s="41"/>
      <c r="K86" s="40"/>
      <c r="L86" s="77">
        <f>K86</f>
        <v>0</v>
      </c>
      <c r="M86" s="192" t="s">
        <v>21</v>
      </c>
      <c r="N86" s="201"/>
    </row>
    <row r="87" spans="1:14" s="44" customFormat="1" ht="18.75" hidden="1">
      <c r="A87" s="37"/>
      <c r="B87" s="38"/>
      <c r="C87" s="323"/>
      <c r="D87" s="324"/>
      <c r="E87" s="127" t="s">
        <v>74</v>
      </c>
      <c r="F87" s="41"/>
      <c r="G87" s="41"/>
      <c r="H87" s="41"/>
      <c r="I87" s="41"/>
      <c r="J87" s="41"/>
      <c r="K87" s="41">
        <f>K86</f>
        <v>0</v>
      </c>
      <c r="L87" s="41">
        <f>L86</f>
        <v>0</v>
      </c>
      <c r="M87" s="192"/>
      <c r="N87" s="201"/>
    </row>
    <row r="88" spans="1:14" s="44" customFormat="1" ht="90.75" hidden="1" thickBot="1">
      <c r="A88" s="37"/>
      <c r="B88" s="38"/>
      <c r="C88" s="313" t="s">
        <v>135</v>
      </c>
      <c r="D88" s="375"/>
      <c r="E88" s="75" t="s">
        <v>77</v>
      </c>
      <c r="F88" s="79"/>
      <c r="G88" s="76"/>
      <c r="H88" s="47"/>
      <c r="I88" s="47"/>
      <c r="J88" s="47"/>
      <c r="K88" s="76"/>
      <c r="L88" s="128">
        <f t="shared" si="9"/>
        <v>0</v>
      </c>
      <c r="M88" s="192" t="s">
        <v>21</v>
      </c>
      <c r="N88" s="201"/>
    </row>
    <row r="89" spans="1:14" s="44" customFormat="1" ht="72.75" hidden="1" thickBot="1">
      <c r="A89" s="37"/>
      <c r="B89" s="38"/>
      <c r="C89" s="376"/>
      <c r="D89" s="377"/>
      <c r="E89" s="75" t="s">
        <v>76</v>
      </c>
      <c r="F89" s="79"/>
      <c r="G89" s="76"/>
      <c r="H89" s="47"/>
      <c r="I89" s="47"/>
      <c r="J89" s="47"/>
      <c r="K89" s="76"/>
      <c r="L89" s="128">
        <f t="shared" si="9"/>
        <v>0</v>
      </c>
      <c r="M89" s="192" t="s">
        <v>21</v>
      </c>
      <c r="N89" s="201"/>
    </row>
    <row r="90" spans="1:14" s="92" customFormat="1" ht="90" hidden="1">
      <c r="A90" s="89"/>
      <c r="B90" s="90"/>
      <c r="C90" s="376"/>
      <c r="D90" s="377"/>
      <c r="E90" s="123" t="s">
        <v>75</v>
      </c>
      <c r="F90" s="87"/>
      <c r="G90" s="88"/>
      <c r="H90" s="77"/>
      <c r="I90" s="77"/>
      <c r="J90" s="77"/>
      <c r="K90" s="88"/>
      <c r="L90" s="128">
        <f t="shared" si="9"/>
        <v>0</v>
      </c>
      <c r="M90" s="192" t="s">
        <v>21</v>
      </c>
      <c r="N90" s="202"/>
    </row>
    <row r="91" spans="1:14" s="92" customFormat="1" ht="36" hidden="1">
      <c r="A91" s="89"/>
      <c r="B91" s="90"/>
      <c r="C91" s="121"/>
      <c r="D91" s="122"/>
      <c r="E91" s="124" t="s">
        <v>78</v>
      </c>
      <c r="F91" s="87"/>
      <c r="G91" s="88"/>
      <c r="H91" s="77"/>
      <c r="I91" s="77"/>
      <c r="J91" s="77"/>
      <c r="K91" s="88"/>
      <c r="L91" s="128">
        <f t="shared" si="9"/>
        <v>0</v>
      </c>
      <c r="M91" s="192" t="s">
        <v>21</v>
      </c>
      <c r="N91" s="202"/>
    </row>
    <row r="92" spans="1:14" s="92" customFormat="1" ht="72" hidden="1">
      <c r="A92" s="89"/>
      <c r="B92" s="90"/>
      <c r="C92" s="121"/>
      <c r="D92" s="122"/>
      <c r="E92" s="124" t="s">
        <v>136</v>
      </c>
      <c r="F92" s="87"/>
      <c r="G92" s="88"/>
      <c r="H92" s="77"/>
      <c r="I92" s="77"/>
      <c r="J92" s="77"/>
      <c r="K92" s="88"/>
      <c r="L92" s="128">
        <f t="shared" si="9"/>
        <v>0</v>
      </c>
      <c r="M92" s="192" t="s">
        <v>21</v>
      </c>
      <c r="N92" s="202"/>
    </row>
    <row r="93" spans="1:14" s="92" customFormat="1" ht="126" hidden="1">
      <c r="A93" s="89"/>
      <c r="B93" s="90"/>
      <c r="C93" s="121"/>
      <c r="D93" s="122"/>
      <c r="E93" s="129" t="s">
        <v>80</v>
      </c>
      <c r="F93" s="87"/>
      <c r="G93" s="88"/>
      <c r="H93" s="77"/>
      <c r="I93" s="77"/>
      <c r="J93" s="77"/>
      <c r="K93" s="88"/>
      <c r="L93" s="128">
        <f t="shared" si="9"/>
        <v>0</v>
      </c>
      <c r="M93" s="192" t="s">
        <v>21</v>
      </c>
      <c r="N93" s="202"/>
    </row>
    <row r="94" spans="1:14" s="92" customFormat="1" ht="72" hidden="1">
      <c r="A94" s="89"/>
      <c r="B94" s="90"/>
      <c r="C94" s="121"/>
      <c r="D94" s="122"/>
      <c r="E94" s="129" t="s">
        <v>81</v>
      </c>
      <c r="F94" s="87"/>
      <c r="G94" s="88"/>
      <c r="H94" s="77"/>
      <c r="I94" s="77"/>
      <c r="J94" s="77"/>
      <c r="K94" s="88"/>
      <c r="L94" s="128">
        <f t="shared" si="9"/>
        <v>0</v>
      </c>
      <c r="M94" s="192" t="s">
        <v>21</v>
      </c>
      <c r="N94" s="202"/>
    </row>
    <row r="95" spans="1:14" s="92" customFormat="1" ht="108" hidden="1">
      <c r="A95" s="89"/>
      <c r="B95" s="90"/>
      <c r="C95" s="121"/>
      <c r="D95" s="122"/>
      <c r="E95" s="129" t="s">
        <v>134</v>
      </c>
      <c r="F95" s="87"/>
      <c r="G95" s="88"/>
      <c r="H95" s="77"/>
      <c r="I95" s="77"/>
      <c r="J95" s="77"/>
      <c r="K95" s="88"/>
      <c r="L95" s="128">
        <f t="shared" si="9"/>
        <v>0</v>
      </c>
      <c r="M95" s="192" t="s">
        <v>21</v>
      </c>
      <c r="N95" s="202"/>
    </row>
    <row r="96" spans="1:14" s="44" customFormat="1" ht="18.75" hidden="1">
      <c r="A96" s="37"/>
      <c r="B96" s="38"/>
      <c r="C96" s="96"/>
      <c r="D96" s="97"/>
      <c r="E96" s="80" t="s">
        <v>31</v>
      </c>
      <c r="F96" s="48"/>
      <c r="G96" s="48"/>
      <c r="H96" s="48"/>
      <c r="I96" s="48"/>
      <c r="J96" s="48"/>
      <c r="K96" s="48">
        <f>SUM(K88:K95)</f>
        <v>0</v>
      </c>
      <c r="L96" s="77">
        <f t="shared" si="9"/>
        <v>0</v>
      </c>
      <c r="M96" s="192"/>
      <c r="N96" s="201"/>
    </row>
    <row r="97" spans="1:14" s="44" customFormat="1" ht="36" hidden="1">
      <c r="A97" s="37"/>
      <c r="B97" s="38"/>
      <c r="C97" s="313" t="s">
        <v>42</v>
      </c>
      <c r="D97" s="375"/>
      <c r="E97" s="130" t="s">
        <v>82</v>
      </c>
      <c r="F97" s="47"/>
      <c r="G97" s="47"/>
      <c r="H97" s="47"/>
      <c r="I97" s="47"/>
      <c r="J97" s="47"/>
      <c r="K97" s="47"/>
      <c r="L97" s="77">
        <f>K97</f>
        <v>0</v>
      </c>
      <c r="M97" s="192" t="s">
        <v>21</v>
      </c>
      <c r="N97" s="201"/>
    </row>
    <row r="98" spans="1:14" s="44" customFormat="1" ht="18" hidden="1">
      <c r="A98" s="37"/>
      <c r="B98" s="38"/>
      <c r="C98" s="311"/>
      <c r="D98" s="312"/>
      <c r="E98" s="80" t="s">
        <v>83</v>
      </c>
      <c r="F98" s="48"/>
      <c r="G98" s="48"/>
      <c r="H98" s="48"/>
      <c r="I98" s="48"/>
      <c r="J98" s="48"/>
      <c r="K98" s="48">
        <f>K97</f>
        <v>0</v>
      </c>
      <c r="L98" s="77">
        <f>L97</f>
        <v>0</v>
      </c>
      <c r="M98" s="195"/>
      <c r="N98" s="201"/>
    </row>
    <row r="99" spans="1:14" s="44" customFormat="1" ht="18" hidden="1">
      <c r="A99" s="37"/>
      <c r="B99" s="38"/>
      <c r="C99" s="349" t="s">
        <v>24</v>
      </c>
      <c r="D99" s="350"/>
      <c r="E99" s="80"/>
      <c r="F99" s="48"/>
      <c r="G99" s="48"/>
      <c r="H99" s="48"/>
      <c r="I99" s="48"/>
      <c r="J99" s="48"/>
      <c r="K99" s="48">
        <f>K87+K96+K98</f>
        <v>0</v>
      </c>
      <c r="L99" s="77">
        <f>F99+K99</f>
        <v>0</v>
      </c>
      <c r="M99" s="195"/>
      <c r="N99" s="201"/>
    </row>
    <row r="100" spans="1:14" s="44" customFormat="1" ht="18" hidden="1">
      <c r="A100" s="52"/>
      <c r="B100" s="53"/>
      <c r="C100" s="363" t="s">
        <v>45</v>
      </c>
      <c r="D100" s="363"/>
      <c r="E100" s="80"/>
      <c r="F100" s="48">
        <f aca="true" t="shared" si="16" ref="F100:K100">F84+F99</f>
        <v>0</v>
      </c>
      <c r="G100" s="48">
        <f t="shared" si="16"/>
        <v>0</v>
      </c>
      <c r="H100" s="48">
        <f t="shared" si="16"/>
        <v>0</v>
      </c>
      <c r="I100" s="48">
        <f t="shared" si="16"/>
        <v>0</v>
      </c>
      <c r="J100" s="48">
        <f t="shared" si="16"/>
        <v>0</v>
      </c>
      <c r="K100" s="48">
        <f t="shared" si="16"/>
        <v>0</v>
      </c>
      <c r="L100" s="77">
        <f>F100+K100</f>
        <v>0</v>
      </c>
      <c r="M100" s="195"/>
      <c r="N100" s="201"/>
    </row>
    <row r="101" spans="1:14" s="83" customFormat="1" ht="18.75" hidden="1" thickBot="1">
      <c r="A101" s="364" t="s">
        <v>18</v>
      </c>
      <c r="B101" s="365"/>
      <c r="C101" s="365"/>
      <c r="D101" s="365"/>
      <c r="E101" s="366"/>
      <c r="F101" s="82">
        <f aca="true" t="shared" si="17" ref="F101:K101">F60+F100</f>
        <v>289000</v>
      </c>
      <c r="G101" s="82">
        <f t="shared" si="17"/>
        <v>0</v>
      </c>
      <c r="H101" s="82">
        <f t="shared" si="17"/>
        <v>289000</v>
      </c>
      <c r="I101" s="82">
        <f t="shared" si="17"/>
        <v>204000</v>
      </c>
      <c r="J101" s="82">
        <f t="shared" si="17"/>
        <v>0</v>
      </c>
      <c r="K101" s="82" t="e">
        <f t="shared" si="17"/>
        <v>#REF!</v>
      </c>
      <c r="L101" s="77" t="e">
        <f>F101+K101</f>
        <v>#REF!</v>
      </c>
      <c r="M101" s="195"/>
      <c r="N101" s="203"/>
    </row>
    <row r="102" spans="1:14" s="83" customFormat="1" ht="18" hidden="1">
      <c r="A102" s="117"/>
      <c r="B102" s="117"/>
      <c r="C102" s="117"/>
      <c r="D102" s="117"/>
      <c r="E102" s="117"/>
      <c r="F102" s="118"/>
      <c r="G102" s="118"/>
      <c r="H102" s="118"/>
      <c r="I102" s="118"/>
      <c r="J102" s="118"/>
      <c r="K102" s="118"/>
      <c r="L102" s="119"/>
      <c r="M102" s="120"/>
      <c r="N102" s="203"/>
    </row>
    <row r="103" spans="1:13" ht="18" hidden="1">
      <c r="A103" s="54"/>
      <c r="B103" s="304" t="s">
        <v>133</v>
      </c>
      <c r="C103" s="305"/>
      <c r="D103" s="305"/>
      <c r="E103" s="305"/>
      <c r="F103" s="305"/>
      <c r="G103" s="305"/>
      <c r="H103" s="305"/>
      <c r="I103" s="305"/>
      <c r="J103" s="305"/>
      <c r="K103" s="55"/>
      <c r="L103" s="56">
        <f>L60+L100</f>
        <v>793283</v>
      </c>
      <c r="M103" s="57"/>
    </row>
    <row r="104" spans="1:14" ht="18" hidden="1">
      <c r="A104" s="54"/>
      <c r="B104" s="303" t="s">
        <v>90</v>
      </c>
      <c r="C104" s="303"/>
      <c r="D104" s="303"/>
      <c r="E104" s="303"/>
      <c r="F104" s="303"/>
      <c r="G104" s="303"/>
      <c r="H104" s="303"/>
      <c r="I104" s="303"/>
      <c r="J104" s="303"/>
      <c r="K104" s="303"/>
      <c r="L104" s="56"/>
      <c r="M104" s="58" t="e">
        <f>#REF!+#REF!+#REF!+#REF!+#REF!+#REF!+#REF!+#REF!+#REF!+#REF!+#REF!+L55+#REF!+#REF!+#REF!+#REF!+#REF!+8140</f>
        <v>#REF!</v>
      </c>
      <c r="N104" s="204"/>
    </row>
    <row r="105" spans="1:15" ht="18" hidden="1">
      <c r="A105" s="60"/>
      <c r="B105" s="303" t="s">
        <v>91</v>
      </c>
      <c r="C105" s="303"/>
      <c r="D105" s="303"/>
      <c r="E105" s="303"/>
      <c r="F105" s="303"/>
      <c r="G105" s="303"/>
      <c r="H105" s="303"/>
      <c r="I105" s="303"/>
      <c r="J105" s="303"/>
      <c r="K105" s="303"/>
      <c r="L105" s="63"/>
      <c r="M105" s="61" t="e">
        <f>#REF!+#REF!+#REF!+L63+#REF!+#REF!+#REF!+#REF!+#REF!+#REF!+#REF!+#REF!+#REF!+#REF!+#REF!+#REF!+#REF!+#REF!+#REF!+#REF!+#REF!+#REF!+#REF!+#REF!+#REF!+#REF!+#REF!+#REF!+#REF!+#REF!+#REF!+#REF!+L75+#REF!+L80+#REF!+#REF!+#REF!+#REF!+L88+L89+L90+#REF!+#REF!+#REF!+#REF!+#REF!+#REF!+#REF!+#REF!+#REF!+#REF!+#REF!+#REF!+#REF!+#REF!+#REF!+#REF!</f>
        <v>#REF!</v>
      </c>
      <c r="N105" s="205"/>
      <c r="O105" s="59"/>
    </row>
    <row r="106" spans="1:15" ht="18" hidden="1">
      <c r="A106" s="60"/>
      <c r="B106" s="325" t="s">
        <v>92</v>
      </c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61"/>
      <c r="N106" s="205"/>
      <c r="O106" s="59"/>
    </row>
    <row r="107" spans="1:15" ht="18" hidden="1">
      <c r="A107" s="60"/>
      <c r="B107" s="335" t="s">
        <v>102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63"/>
      <c r="M107" s="85"/>
      <c r="N107" s="205"/>
      <c r="O107" s="59"/>
    </row>
    <row r="108" spans="1:15" ht="18" hidden="1">
      <c r="A108" s="60"/>
      <c r="B108" s="63"/>
      <c r="C108" s="7"/>
      <c r="D108" s="7"/>
      <c r="E108" s="7"/>
      <c r="F108" s="7"/>
      <c r="G108" s="7"/>
      <c r="H108" s="7"/>
      <c r="I108" s="7"/>
      <c r="J108" s="7"/>
      <c r="K108" s="7"/>
      <c r="L108" s="63"/>
      <c r="M108" s="85"/>
      <c r="N108" s="205"/>
      <c r="O108" s="59"/>
    </row>
    <row r="109" spans="1:15" ht="23.25" hidden="1">
      <c r="A109" s="8"/>
      <c r="B109" s="306" t="s">
        <v>25</v>
      </c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64"/>
      <c r="N109" s="206"/>
      <c r="O109" s="59"/>
    </row>
    <row r="110" spans="1:15" ht="18" hidden="1">
      <c r="A110" s="65"/>
      <c r="B110" s="303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204"/>
      <c r="O110" s="59"/>
    </row>
    <row r="111" spans="1:13" ht="18" hidden="1">
      <c r="A111" s="65"/>
      <c r="B111" s="303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66"/>
    </row>
    <row r="112" spans="2:13" ht="18" hidden="1">
      <c r="B112" s="301"/>
      <c r="C112" s="302"/>
      <c r="D112" s="302"/>
      <c r="E112" s="302"/>
      <c r="F112" s="302"/>
      <c r="G112" s="302"/>
      <c r="H112" s="302"/>
      <c r="I112" s="302"/>
      <c r="J112" s="302"/>
      <c r="K112" s="302"/>
      <c r="L112" s="67"/>
      <c r="M112" s="68"/>
    </row>
    <row r="113" spans="1:13" ht="18" hidden="1">
      <c r="A113" s="65"/>
      <c r="B113" s="69"/>
      <c r="C113" s="65"/>
      <c r="D113" s="65"/>
      <c r="E113" s="70"/>
      <c r="F113" s="71"/>
      <c r="G113" s="71"/>
      <c r="H113" s="71"/>
      <c r="I113" s="71"/>
      <c r="J113" s="71"/>
      <c r="K113" s="71"/>
      <c r="L113" s="67"/>
      <c r="M113" s="68"/>
    </row>
    <row r="114" spans="1:14" ht="24" customHeight="1">
      <c r="A114" s="174"/>
      <c r="B114" s="175"/>
      <c r="C114" s="506" t="s">
        <v>28</v>
      </c>
      <c r="D114" s="507"/>
      <c r="E114" s="508"/>
      <c r="F114" s="177"/>
      <c r="G114" s="177"/>
      <c r="H114" s="177"/>
      <c r="I114" s="177"/>
      <c r="J114" s="177"/>
      <c r="K114" s="177"/>
      <c r="L114" s="178"/>
      <c r="M114" s="212"/>
      <c r="N114" s="215"/>
    </row>
    <row r="115" spans="1:14" ht="18">
      <c r="A115" s="174"/>
      <c r="B115" s="175"/>
      <c r="C115" s="357" t="s">
        <v>12</v>
      </c>
      <c r="D115" s="358"/>
      <c r="E115" s="359"/>
      <c r="F115" s="177"/>
      <c r="G115" s="177"/>
      <c r="H115" s="177"/>
      <c r="I115" s="177"/>
      <c r="J115" s="177"/>
      <c r="K115" s="177"/>
      <c r="L115" s="178"/>
      <c r="M115" s="212"/>
      <c r="N115" s="215"/>
    </row>
    <row r="116" spans="1:14" ht="48.75" customHeight="1">
      <c r="A116" s="174"/>
      <c r="B116" s="175"/>
      <c r="C116" s="478" t="s">
        <v>161</v>
      </c>
      <c r="D116" s="343"/>
      <c r="E116" s="176" t="s">
        <v>158</v>
      </c>
      <c r="F116" s="177"/>
      <c r="G116" s="177"/>
      <c r="H116" s="177"/>
      <c r="I116" s="177"/>
      <c r="J116" s="177"/>
      <c r="K116" s="177"/>
      <c r="L116" s="178">
        <v>-95070</v>
      </c>
      <c r="M116" s="212" t="s">
        <v>38</v>
      </c>
      <c r="N116" s="215"/>
    </row>
    <row r="117" spans="1:14" ht="44.25" customHeight="1">
      <c r="A117" s="174"/>
      <c r="B117" s="175"/>
      <c r="C117" s="502"/>
      <c r="D117" s="503"/>
      <c r="E117" s="176" t="s">
        <v>159</v>
      </c>
      <c r="F117" s="177"/>
      <c r="G117" s="177"/>
      <c r="H117" s="177"/>
      <c r="I117" s="177"/>
      <c r="J117" s="177"/>
      <c r="K117" s="177"/>
      <c r="L117" s="178">
        <v>-20916</v>
      </c>
      <c r="M117" s="212" t="s">
        <v>38</v>
      </c>
      <c r="N117" s="215"/>
    </row>
    <row r="118" spans="1:14" ht="18">
      <c r="A118" s="174"/>
      <c r="B118" s="175"/>
      <c r="C118" s="504"/>
      <c r="D118" s="505"/>
      <c r="E118" s="183" t="s">
        <v>160</v>
      </c>
      <c r="F118" s="177"/>
      <c r="G118" s="177"/>
      <c r="H118" s="177"/>
      <c r="I118" s="177"/>
      <c r="J118" s="177"/>
      <c r="K118" s="177"/>
      <c r="L118" s="178">
        <f>L116+L117</f>
        <v>-115986</v>
      </c>
      <c r="M118" s="212"/>
      <c r="N118" s="215"/>
    </row>
    <row r="119" spans="1:14" ht="45.75" customHeight="1">
      <c r="A119" s="174"/>
      <c r="B119" s="175"/>
      <c r="C119" s="478" t="s">
        <v>29</v>
      </c>
      <c r="D119" s="343"/>
      <c r="E119" s="176" t="s">
        <v>162</v>
      </c>
      <c r="F119" s="177"/>
      <c r="G119" s="177"/>
      <c r="H119" s="177"/>
      <c r="I119" s="177"/>
      <c r="J119" s="177"/>
      <c r="K119" s="177"/>
      <c r="L119" s="178">
        <v>124293</v>
      </c>
      <c r="M119" s="212" t="s">
        <v>21</v>
      </c>
      <c r="N119" s="215"/>
    </row>
    <row r="120" spans="1:14" ht="18">
      <c r="A120" s="174"/>
      <c r="B120" s="175"/>
      <c r="C120" s="311"/>
      <c r="D120" s="312"/>
      <c r="E120" s="183" t="s">
        <v>30</v>
      </c>
      <c r="F120" s="177"/>
      <c r="G120" s="177"/>
      <c r="H120" s="177"/>
      <c r="I120" s="177"/>
      <c r="J120" s="177"/>
      <c r="K120" s="177"/>
      <c r="L120" s="178">
        <f>L119</f>
        <v>124293</v>
      </c>
      <c r="M120" s="212"/>
      <c r="N120" s="215"/>
    </row>
    <row r="121" spans="1:14" ht="78" customHeight="1">
      <c r="A121" s="174"/>
      <c r="B121" s="175"/>
      <c r="C121" s="478" t="s">
        <v>64</v>
      </c>
      <c r="D121" s="343"/>
      <c r="E121" s="176" t="s">
        <v>163</v>
      </c>
      <c r="F121" s="177"/>
      <c r="G121" s="177"/>
      <c r="H121" s="177"/>
      <c r="I121" s="177"/>
      <c r="J121" s="177"/>
      <c r="K121" s="177"/>
      <c r="L121" s="178">
        <v>19000</v>
      </c>
      <c r="M121" s="212" t="s">
        <v>21</v>
      </c>
      <c r="N121" s="215"/>
    </row>
    <row r="122" spans="1:14" ht="72">
      <c r="A122" s="174"/>
      <c r="B122" s="175"/>
      <c r="C122" s="492"/>
      <c r="D122" s="493"/>
      <c r="E122" s="176" t="s">
        <v>164</v>
      </c>
      <c r="F122" s="177"/>
      <c r="G122" s="177"/>
      <c r="H122" s="177"/>
      <c r="I122" s="177"/>
      <c r="J122" s="177"/>
      <c r="K122" s="177"/>
      <c r="L122" s="178">
        <v>117581</v>
      </c>
      <c r="M122" s="212" t="s">
        <v>21</v>
      </c>
      <c r="N122" s="215"/>
    </row>
    <row r="123" spans="1:14" ht="36">
      <c r="A123" s="174"/>
      <c r="B123" s="175"/>
      <c r="C123" s="480"/>
      <c r="D123" s="481"/>
      <c r="E123" s="176" t="s">
        <v>165</v>
      </c>
      <c r="F123" s="177"/>
      <c r="G123" s="177"/>
      <c r="H123" s="177"/>
      <c r="I123" s="177"/>
      <c r="J123" s="177"/>
      <c r="K123" s="177"/>
      <c r="L123" s="178">
        <v>113938</v>
      </c>
      <c r="M123" s="212" t="s">
        <v>21</v>
      </c>
      <c r="N123" s="215"/>
    </row>
    <row r="124" spans="1:14" ht="36">
      <c r="A124" s="174"/>
      <c r="B124" s="175"/>
      <c r="C124" s="482"/>
      <c r="D124" s="483"/>
      <c r="E124" s="176" t="s">
        <v>166</v>
      </c>
      <c r="F124" s="177"/>
      <c r="G124" s="177"/>
      <c r="H124" s="177"/>
      <c r="I124" s="177"/>
      <c r="J124" s="177"/>
      <c r="K124" s="177"/>
      <c r="L124" s="178">
        <v>45459</v>
      </c>
      <c r="M124" s="212" t="s">
        <v>21</v>
      </c>
      <c r="N124" s="215"/>
    </row>
    <row r="125" spans="1:14" ht="54">
      <c r="A125" s="174"/>
      <c r="B125" s="175"/>
      <c r="C125" s="223"/>
      <c r="D125" s="224"/>
      <c r="E125" s="176" t="s">
        <v>201</v>
      </c>
      <c r="F125" s="177"/>
      <c r="G125" s="177"/>
      <c r="H125" s="177"/>
      <c r="I125" s="177"/>
      <c r="J125" s="177"/>
      <c r="K125" s="177"/>
      <c r="L125" s="178">
        <v>55232</v>
      </c>
      <c r="M125" s="212" t="s">
        <v>38</v>
      </c>
      <c r="N125" s="215"/>
    </row>
    <row r="126" spans="1:14" ht="18">
      <c r="A126" s="174"/>
      <c r="B126" s="175"/>
      <c r="C126" s="482"/>
      <c r="D126" s="483"/>
      <c r="E126" s="183" t="s">
        <v>31</v>
      </c>
      <c r="F126" s="177"/>
      <c r="G126" s="177"/>
      <c r="H126" s="177"/>
      <c r="I126" s="177"/>
      <c r="J126" s="177"/>
      <c r="K126" s="177"/>
      <c r="L126" s="178">
        <f>L121+L122+L123+L124+L125</f>
        <v>351210</v>
      </c>
      <c r="M126" s="212"/>
      <c r="N126" s="215"/>
    </row>
    <row r="127" spans="1:14" ht="18">
      <c r="A127" s="174"/>
      <c r="B127" s="175"/>
      <c r="C127" s="478" t="s">
        <v>168</v>
      </c>
      <c r="D127" s="343"/>
      <c r="E127" s="186" t="s">
        <v>169</v>
      </c>
      <c r="F127" s="177"/>
      <c r="G127" s="177"/>
      <c r="H127" s="177"/>
      <c r="I127" s="177"/>
      <c r="J127" s="177"/>
      <c r="K127" s="177"/>
      <c r="L127" s="187">
        <v>95070</v>
      </c>
      <c r="M127" s="212" t="s">
        <v>38</v>
      </c>
      <c r="N127" s="215"/>
    </row>
    <row r="128" spans="1:14" ht="18">
      <c r="A128" s="174"/>
      <c r="B128" s="175"/>
      <c r="C128" s="315"/>
      <c r="D128" s="316"/>
      <c r="E128" s="186" t="s">
        <v>36</v>
      </c>
      <c r="F128" s="177"/>
      <c r="G128" s="177"/>
      <c r="H128" s="177"/>
      <c r="I128" s="177"/>
      <c r="J128" s="177"/>
      <c r="K128" s="177"/>
      <c r="L128" s="187">
        <v>20916</v>
      </c>
      <c r="M128" s="212" t="s">
        <v>38</v>
      </c>
      <c r="N128" s="215"/>
    </row>
    <row r="129" spans="1:14" ht="25.5" customHeight="1">
      <c r="A129" s="174"/>
      <c r="B129" s="175"/>
      <c r="C129" s="345"/>
      <c r="D129" s="346"/>
      <c r="E129" s="184" t="s">
        <v>33</v>
      </c>
      <c r="F129" s="177"/>
      <c r="G129" s="177"/>
      <c r="H129" s="177"/>
      <c r="I129" s="177"/>
      <c r="J129" s="177"/>
      <c r="K129" s="177"/>
      <c r="L129" s="178">
        <f>L127+L128</f>
        <v>115986</v>
      </c>
      <c r="M129" s="212"/>
      <c r="N129" s="215"/>
    </row>
    <row r="130" spans="1:14" ht="65.25" customHeight="1">
      <c r="A130" s="174"/>
      <c r="B130" s="175"/>
      <c r="C130" s="347" t="s">
        <v>183</v>
      </c>
      <c r="D130" s="348"/>
      <c r="E130" s="186" t="s">
        <v>204</v>
      </c>
      <c r="F130" s="177"/>
      <c r="G130" s="177"/>
      <c r="H130" s="177"/>
      <c r="I130" s="177"/>
      <c r="J130" s="177"/>
      <c r="K130" s="177"/>
      <c r="L130" s="178">
        <v>-7232</v>
      </c>
      <c r="M130" s="212" t="s">
        <v>38</v>
      </c>
      <c r="N130" s="215"/>
    </row>
    <row r="131" spans="1:14" ht="31.5" customHeight="1">
      <c r="A131" s="174"/>
      <c r="B131" s="175"/>
      <c r="C131" s="515"/>
      <c r="D131" s="516"/>
      <c r="E131" s="184" t="s">
        <v>37</v>
      </c>
      <c r="F131" s="177"/>
      <c r="G131" s="177"/>
      <c r="H131" s="177"/>
      <c r="I131" s="177"/>
      <c r="J131" s="177"/>
      <c r="K131" s="177"/>
      <c r="L131" s="178">
        <f>L130</f>
        <v>-7232</v>
      </c>
      <c r="M131" s="212" t="s">
        <v>38</v>
      </c>
      <c r="N131" s="215"/>
    </row>
    <row r="132" spans="1:14" ht="24" customHeight="1">
      <c r="A132" s="174"/>
      <c r="B132" s="175"/>
      <c r="C132" s="494" t="s">
        <v>167</v>
      </c>
      <c r="D132" s="495"/>
      <c r="E132" s="496"/>
      <c r="F132" s="177"/>
      <c r="G132" s="177"/>
      <c r="H132" s="177"/>
      <c r="I132" s="177"/>
      <c r="J132" s="177"/>
      <c r="K132" s="177"/>
      <c r="L132" s="178">
        <f>L126+L120+L118+L129+L131</f>
        <v>468271</v>
      </c>
      <c r="M132" s="212"/>
      <c r="N132" s="215"/>
    </row>
    <row r="133" spans="1:14" ht="18" customHeight="1">
      <c r="A133" s="174"/>
      <c r="B133" s="175"/>
      <c r="C133" s="336" t="s">
        <v>22</v>
      </c>
      <c r="D133" s="337"/>
      <c r="E133" s="338"/>
      <c r="F133" s="177"/>
      <c r="G133" s="177"/>
      <c r="H133" s="177"/>
      <c r="I133" s="177"/>
      <c r="J133" s="177"/>
      <c r="K133" s="177"/>
      <c r="L133" s="178"/>
      <c r="M133" s="212"/>
      <c r="N133" s="215"/>
    </row>
    <row r="134" spans="1:14" ht="51.75" customHeight="1">
      <c r="A134" s="489"/>
      <c r="B134" s="489"/>
      <c r="C134" s="443" t="s">
        <v>145</v>
      </c>
      <c r="D134" s="511"/>
      <c r="E134" s="180" t="s">
        <v>146</v>
      </c>
      <c r="F134" s="177"/>
      <c r="G134" s="177"/>
      <c r="H134" s="177"/>
      <c r="I134" s="177"/>
      <c r="J134" s="177"/>
      <c r="K134" s="177"/>
      <c r="L134" s="178">
        <v>-68534</v>
      </c>
      <c r="M134" s="212" t="s">
        <v>38</v>
      </c>
      <c r="N134" s="215"/>
    </row>
    <row r="135" spans="1:14" ht="51.75" customHeight="1">
      <c r="A135" s="490"/>
      <c r="B135" s="490"/>
      <c r="C135" s="443"/>
      <c r="D135" s="511"/>
      <c r="E135" s="180" t="s">
        <v>192</v>
      </c>
      <c r="F135" s="177"/>
      <c r="G135" s="177"/>
      <c r="H135" s="177"/>
      <c r="I135" s="177"/>
      <c r="J135" s="177"/>
      <c r="K135" s="177"/>
      <c r="L135" s="178">
        <v>54100</v>
      </c>
      <c r="M135" s="212" t="s">
        <v>21</v>
      </c>
      <c r="N135" s="215"/>
    </row>
    <row r="136" spans="1:14" ht="51.75" customHeight="1">
      <c r="A136" s="490"/>
      <c r="B136" s="490"/>
      <c r="C136" s="443"/>
      <c r="D136" s="511"/>
      <c r="E136" s="180" t="s">
        <v>193</v>
      </c>
      <c r="F136" s="177"/>
      <c r="G136" s="177"/>
      <c r="H136" s="177"/>
      <c r="I136" s="177"/>
      <c r="J136" s="177"/>
      <c r="K136" s="177"/>
      <c r="L136" s="178">
        <v>8900</v>
      </c>
      <c r="M136" s="212" t="s">
        <v>21</v>
      </c>
      <c r="N136" s="215"/>
    </row>
    <row r="137" spans="1:14" ht="51.75" customHeight="1">
      <c r="A137" s="490"/>
      <c r="B137" s="490"/>
      <c r="C137" s="443"/>
      <c r="D137" s="511"/>
      <c r="E137" s="180" t="s">
        <v>194</v>
      </c>
      <c r="F137" s="177"/>
      <c r="G137" s="177"/>
      <c r="H137" s="177"/>
      <c r="I137" s="177"/>
      <c r="J137" s="177"/>
      <c r="K137" s="177"/>
      <c r="L137" s="178">
        <v>40000</v>
      </c>
      <c r="M137" s="212" t="s">
        <v>21</v>
      </c>
      <c r="N137" s="215"/>
    </row>
    <row r="138" spans="1:14" ht="30.75" customHeight="1">
      <c r="A138" s="491"/>
      <c r="B138" s="491"/>
      <c r="C138" s="511"/>
      <c r="D138" s="511"/>
      <c r="E138" s="188" t="s">
        <v>30</v>
      </c>
      <c r="F138" s="177"/>
      <c r="G138" s="177"/>
      <c r="H138" s="177"/>
      <c r="I138" s="177"/>
      <c r="J138" s="177"/>
      <c r="K138" s="177"/>
      <c r="L138" s="178">
        <f>L134+L135+L136+L137</f>
        <v>34466</v>
      </c>
      <c r="M138" s="212"/>
      <c r="N138" s="215"/>
    </row>
    <row r="139" spans="1:14" ht="114" customHeight="1">
      <c r="A139" s="174"/>
      <c r="B139" s="175"/>
      <c r="C139" s="509" t="s">
        <v>142</v>
      </c>
      <c r="D139" s="510"/>
      <c r="E139" s="181" t="s">
        <v>143</v>
      </c>
      <c r="F139" s="177"/>
      <c r="G139" s="177"/>
      <c r="H139" s="177"/>
      <c r="I139" s="177"/>
      <c r="J139" s="177"/>
      <c r="K139" s="177"/>
      <c r="L139" s="178">
        <v>-1069913</v>
      </c>
      <c r="M139" s="212" t="s">
        <v>38</v>
      </c>
      <c r="N139" s="215"/>
    </row>
    <row r="140" spans="1:14" ht="84" customHeight="1">
      <c r="A140" s="174"/>
      <c r="B140" s="175"/>
      <c r="C140" s="482"/>
      <c r="D140" s="483"/>
      <c r="E140" s="182" t="s">
        <v>144</v>
      </c>
      <c r="F140" s="177"/>
      <c r="G140" s="177"/>
      <c r="H140" s="177"/>
      <c r="I140" s="177"/>
      <c r="J140" s="177"/>
      <c r="K140" s="177"/>
      <c r="L140" s="178">
        <v>-4782254</v>
      </c>
      <c r="M140" s="212" t="s">
        <v>38</v>
      </c>
      <c r="N140" s="215"/>
    </row>
    <row r="141" spans="1:14" ht="98.25" customHeight="1">
      <c r="A141" s="174"/>
      <c r="B141" s="175"/>
      <c r="C141" s="482"/>
      <c r="D141" s="483"/>
      <c r="E141" s="182" t="s">
        <v>75</v>
      </c>
      <c r="F141" s="177"/>
      <c r="G141" s="177"/>
      <c r="H141" s="177"/>
      <c r="I141" s="177"/>
      <c r="J141" s="177"/>
      <c r="K141" s="177"/>
      <c r="L141" s="178">
        <v>-199922</v>
      </c>
      <c r="M141" s="212" t="s">
        <v>38</v>
      </c>
      <c r="N141" s="215"/>
    </row>
    <row r="142" spans="1:14" ht="46.5" customHeight="1">
      <c r="A142" s="174"/>
      <c r="B142" s="175"/>
      <c r="C142" s="482"/>
      <c r="D142" s="483"/>
      <c r="E142" s="182" t="s">
        <v>147</v>
      </c>
      <c r="F142" s="177"/>
      <c r="G142" s="177"/>
      <c r="H142" s="177"/>
      <c r="I142" s="177"/>
      <c r="J142" s="177"/>
      <c r="K142" s="177"/>
      <c r="L142" s="178">
        <v>-68534</v>
      </c>
      <c r="M142" s="212" t="s">
        <v>38</v>
      </c>
      <c r="N142" s="215"/>
    </row>
    <row r="143" spans="1:14" ht="25.5" customHeight="1">
      <c r="A143" s="174"/>
      <c r="B143" s="175"/>
      <c r="C143" s="482"/>
      <c r="D143" s="483"/>
      <c r="E143" s="182" t="s">
        <v>79</v>
      </c>
      <c r="F143" s="177"/>
      <c r="G143" s="177"/>
      <c r="H143" s="177"/>
      <c r="I143" s="177"/>
      <c r="J143" s="177"/>
      <c r="K143" s="177"/>
      <c r="L143" s="178">
        <v>-299135</v>
      </c>
      <c r="M143" s="212" t="s">
        <v>38</v>
      </c>
      <c r="N143" s="215"/>
    </row>
    <row r="144" spans="1:14" ht="147.75" customHeight="1">
      <c r="A144" s="174"/>
      <c r="B144" s="175"/>
      <c r="C144" s="482"/>
      <c r="D144" s="483"/>
      <c r="E144" s="182" t="s">
        <v>170</v>
      </c>
      <c r="F144" s="177"/>
      <c r="G144" s="177"/>
      <c r="H144" s="177"/>
      <c r="I144" s="177"/>
      <c r="J144" s="177"/>
      <c r="K144" s="177"/>
      <c r="L144" s="178">
        <v>-579504</v>
      </c>
      <c r="M144" s="212" t="s">
        <v>38</v>
      </c>
      <c r="N144" s="215"/>
    </row>
    <row r="145" spans="1:14" ht="78" customHeight="1">
      <c r="A145" s="174"/>
      <c r="B145" s="175"/>
      <c r="C145" s="482"/>
      <c r="D145" s="483"/>
      <c r="E145" s="182" t="s">
        <v>81</v>
      </c>
      <c r="F145" s="177"/>
      <c r="G145" s="177"/>
      <c r="H145" s="177"/>
      <c r="I145" s="177"/>
      <c r="J145" s="177"/>
      <c r="K145" s="177"/>
      <c r="L145" s="178">
        <v>-312631</v>
      </c>
      <c r="M145" s="212" t="s">
        <v>38</v>
      </c>
      <c r="N145" s="215"/>
    </row>
    <row r="146" spans="1:14" ht="102" customHeight="1">
      <c r="A146" s="174"/>
      <c r="B146" s="175"/>
      <c r="C146" s="482"/>
      <c r="D146" s="483"/>
      <c r="E146" s="182" t="s">
        <v>134</v>
      </c>
      <c r="F146" s="177"/>
      <c r="G146" s="177"/>
      <c r="H146" s="177"/>
      <c r="I146" s="177"/>
      <c r="J146" s="177"/>
      <c r="K146" s="177"/>
      <c r="L146" s="178">
        <v>-73000</v>
      </c>
      <c r="M146" s="212" t="s">
        <v>38</v>
      </c>
      <c r="N146" s="215"/>
    </row>
    <row r="147" spans="1:14" ht="58.5" customHeight="1" thickBot="1">
      <c r="A147" s="174"/>
      <c r="B147" s="175"/>
      <c r="C147" s="482"/>
      <c r="D147" s="483"/>
      <c r="E147" s="189" t="s">
        <v>171</v>
      </c>
      <c r="F147" s="190">
        <v>141000</v>
      </c>
      <c r="G147" s="177"/>
      <c r="H147" s="177"/>
      <c r="I147" s="177"/>
      <c r="J147" s="177"/>
      <c r="K147" s="177"/>
      <c r="L147" s="178">
        <v>141000</v>
      </c>
      <c r="M147" s="212" t="s">
        <v>47</v>
      </c>
      <c r="N147" s="215"/>
    </row>
    <row r="148" spans="1:14" ht="52.5" customHeight="1" thickBot="1">
      <c r="A148" s="174"/>
      <c r="B148" s="175"/>
      <c r="C148" s="482"/>
      <c r="D148" s="483"/>
      <c r="E148" s="189" t="s">
        <v>172</v>
      </c>
      <c r="F148" s="190">
        <v>544800</v>
      </c>
      <c r="G148" s="177"/>
      <c r="H148" s="177"/>
      <c r="I148" s="177"/>
      <c r="J148" s="177"/>
      <c r="K148" s="177"/>
      <c r="L148" s="178">
        <v>544800</v>
      </c>
      <c r="M148" s="212" t="s">
        <v>47</v>
      </c>
      <c r="N148" s="215"/>
    </row>
    <row r="149" spans="1:14" ht="47.25" customHeight="1" thickBot="1">
      <c r="A149" s="174"/>
      <c r="B149" s="175"/>
      <c r="C149" s="482"/>
      <c r="D149" s="483"/>
      <c r="E149" s="189" t="s">
        <v>173</v>
      </c>
      <c r="F149" s="190">
        <v>120000</v>
      </c>
      <c r="G149" s="177"/>
      <c r="H149" s="177"/>
      <c r="I149" s="177"/>
      <c r="J149" s="177"/>
      <c r="K149" s="177"/>
      <c r="L149" s="178">
        <v>120000</v>
      </c>
      <c r="M149" s="212" t="s">
        <v>47</v>
      </c>
      <c r="N149" s="215"/>
    </row>
    <row r="150" spans="1:14" ht="38.25" thickBot="1">
      <c r="A150" s="174"/>
      <c r="B150" s="175"/>
      <c r="C150" s="482"/>
      <c r="D150" s="483"/>
      <c r="E150" s="189" t="s">
        <v>174</v>
      </c>
      <c r="F150" s="190">
        <v>199000</v>
      </c>
      <c r="G150" s="177"/>
      <c r="H150" s="177"/>
      <c r="I150" s="177"/>
      <c r="J150" s="177"/>
      <c r="K150" s="177"/>
      <c r="L150" s="178">
        <v>199000</v>
      </c>
      <c r="M150" s="212" t="s">
        <v>47</v>
      </c>
      <c r="N150" s="215"/>
    </row>
    <row r="151" spans="1:14" ht="38.25" thickBot="1">
      <c r="A151" s="174"/>
      <c r="B151" s="175"/>
      <c r="C151" s="482"/>
      <c r="D151" s="483"/>
      <c r="E151" s="189" t="s">
        <v>175</v>
      </c>
      <c r="F151" s="190">
        <v>350000</v>
      </c>
      <c r="G151" s="177"/>
      <c r="H151" s="177"/>
      <c r="I151" s="177"/>
      <c r="J151" s="177"/>
      <c r="K151" s="177"/>
      <c r="L151" s="178">
        <v>350000</v>
      </c>
      <c r="M151" s="212" t="s">
        <v>47</v>
      </c>
      <c r="N151" s="215"/>
    </row>
    <row r="152" spans="1:14" ht="57" thickBot="1">
      <c r="A152" s="174"/>
      <c r="B152" s="175"/>
      <c r="C152" s="482"/>
      <c r="D152" s="483"/>
      <c r="E152" s="229" t="s">
        <v>176</v>
      </c>
      <c r="F152" s="190">
        <v>250000</v>
      </c>
      <c r="G152" s="177"/>
      <c r="H152" s="177"/>
      <c r="I152" s="177"/>
      <c r="J152" s="177"/>
      <c r="K152" s="177"/>
      <c r="L152" s="178">
        <v>250000</v>
      </c>
      <c r="M152" s="212" t="s">
        <v>47</v>
      </c>
      <c r="N152" s="215"/>
    </row>
    <row r="153" spans="1:14" ht="37.5">
      <c r="A153" s="174"/>
      <c r="B153" s="175"/>
      <c r="C153" s="223"/>
      <c r="D153" s="224"/>
      <c r="E153" s="230" t="s">
        <v>195</v>
      </c>
      <c r="F153" s="226"/>
      <c r="G153" s="177"/>
      <c r="H153" s="177"/>
      <c r="I153" s="177"/>
      <c r="J153" s="177"/>
      <c r="K153" s="177"/>
      <c r="L153" s="178">
        <v>54000</v>
      </c>
      <c r="M153" s="212" t="s">
        <v>21</v>
      </c>
      <c r="N153" s="215"/>
    </row>
    <row r="154" spans="1:14" ht="18.75">
      <c r="A154" s="174"/>
      <c r="B154" s="175"/>
      <c r="C154" s="223"/>
      <c r="D154" s="224"/>
      <c r="E154" s="225"/>
      <c r="F154" s="226"/>
      <c r="G154" s="177"/>
      <c r="H154" s="177"/>
      <c r="I154" s="177"/>
      <c r="J154" s="177"/>
      <c r="K154" s="177"/>
      <c r="L154" s="178"/>
      <c r="M154" s="212"/>
      <c r="N154" s="215"/>
    </row>
    <row r="155" spans="1:14" ht="25.5" customHeight="1">
      <c r="A155" s="174"/>
      <c r="B155" s="175"/>
      <c r="C155" s="174"/>
      <c r="D155" s="174"/>
      <c r="E155" s="183" t="s">
        <v>177</v>
      </c>
      <c r="F155" s="177"/>
      <c r="G155" s="177"/>
      <c r="H155" s="177"/>
      <c r="I155" s="177"/>
      <c r="J155" s="177"/>
      <c r="K155" s="177"/>
      <c r="L155" s="178">
        <f>SUM(L139:L153)</f>
        <v>-5726093</v>
      </c>
      <c r="M155" s="212"/>
      <c r="N155" s="215"/>
    </row>
    <row r="156" spans="1:14" ht="55.5" customHeight="1">
      <c r="A156" s="174"/>
      <c r="B156" s="175"/>
      <c r="C156" s="487" t="s">
        <v>180</v>
      </c>
      <c r="D156" s="488"/>
      <c r="E156" s="176" t="s">
        <v>146</v>
      </c>
      <c r="F156" s="177"/>
      <c r="G156" s="177"/>
      <c r="H156" s="177"/>
      <c r="I156" s="177"/>
      <c r="J156" s="177"/>
      <c r="K156" s="177"/>
      <c r="L156" s="178">
        <v>68534</v>
      </c>
      <c r="M156" s="212" t="s">
        <v>38</v>
      </c>
      <c r="N156" s="215"/>
    </row>
    <row r="157" spans="1:14" ht="93.75">
      <c r="A157" s="174"/>
      <c r="B157" s="175"/>
      <c r="C157" s="482"/>
      <c r="D157" s="483"/>
      <c r="E157" s="181" t="s">
        <v>143</v>
      </c>
      <c r="F157" s="177"/>
      <c r="G157" s="177"/>
      <c r="H157" s="177"/>
      <c r="I157" s="177"/>
      <c r="J157" s="177"/>
      <c r="K157" s="177"/>
      <c r="L157" s="178">
        <v>1069913</v>
      </c>
      <c r="M157" s="212" t="s">
        <v>38</v>
      </c>
      <c r="N157" s="215"/>
    </row>
    <row r="158" spans="1:14" ht="75">
      <c r="A158" s="174"/>
      <c r="B158" s="175"/>
      <c r="C158" s="482"/>
      <c r="D158" s="483"/>
      <c r="E158" s="182" t="s">
        <v>144</v>
      </c>
      <c r="F158" s="177"/>
      <c r="G158" s="177"/>
      <c r="H158" s="177"/>
      <c r="I158" s="177"/>
      <c r="J158" s="177"/>
      <c r="K158" s="177"/>
      <c r="L158" s="178">
        <v>4782254</v>
      </c>
      <c r="M158" s="212" t="s">
        <v>38</v>
      </c>
      <c r="N158" s="215"/>
    </row>
    <row r="159" spans="1:14" ht="93.75">
      <c r="A159" s="174"/>
      <c r="B159" s="175"/>
      <c r="C159" s="482"/>
      <c r="D159" s="483"/>
      <c r="E159" s="182" t="s">
        <v>75</v>
      </c>
      <c r="F159" s="177"/>
      <c r="G159" s="177"/>
      <c r="H159" s="177"/>
      <c r="I159" s="177"/>
      <c r="J159" s="177"/>
      <c r="K159" s="177"/>
      <c r="L159" s="178">
        <v>199922</v>
      </c>
      <c r="M159" s="212" t="s">
        <v>38</v>
      </c>
      <c r="N159" s="215"/>
    </row>
    <row r="160" spans="1:14" ht="37.5">
      <c r="A160" s="174"/>
      <c r="B160" s="175"/>
      <c r="C160" s="482"/>
      <c r="D160" s="483"/>
      <c r="E160" s="182" t="s">
        <v>147</v>
      </c>
      <c r="F160" s="177"/>
      <c r="G160" s="177"/>
      <c r="H160" s="177"/>
      <c r="I160" s="177"/>
      <c r="J160" s="177"/>
      <c r="K160" s="177"/>
      <c r="L160" s="178">
        <v>68534</v>
      </c>
      <c r="M160" s="212" t="s">
        <v>38</v>
      </c>
      <c r="N160" s="215"/>
    </row>
    <row r="161" spans="1:14" ht="37.5">
      <c r="A161" s="174"/>
      <c r="B161" s="175"/>
      <c r="C161" s="482"/>
      <c r="D161" s="483"/>
      <c r="E161" s="182" t="s">
        <v>79</v>
      </c>
      <c r="F161" s="177"/>
      <c r="G161" s="177"/>
      <c r="H161" s="177"/>
      <c r="I161" s="177"/>
      <c r="J161" s="177"/>
      <c r="K161" s="177"/>
      <c r="L161" s="178">
        <v>299135</v>
      </c>
      <c r="M161" s="212" t="s">
        <v>38</v>
      </c>
      <c r="N161" s="215"/>
    </row>
    <row r="162" spans="1:14" ht="131.25">
      <c r="A162" s="174"/>
      <c r="B162" s="175"/>
      <c r="C162" s="482"/>
      <c r="D162" s="483"/>
      <c r="E162" s="182" t="s">
        <v>170</v>
      </c>
      <c r="L162" s="178">
        <v>579504</v>
      </c>
      <c r="M162" s="212" t="s">
        <v>38</v>
      </c>
      <c r="N162" s="215"/>
    </row>
    <row r="163" spans="1:14" ht="75">
      <c r="A163" s="174"/>
      <c r="B163" s="175"/>
      <c r="C163" s="482"/>
      <c r="D163" s="483"/>
      <c r="E163" s="182" t="s">
        <v>81</v>
      </c>
      <c r="L163" s="178">
        <v>312631</v>
      </c>
      <c r="M163" s="212" t="s">
        <v>38</v>
      </c>
      <c r="N163" s="215"/>
    </row>
    <row r="164" spans="1:14" ht="93.75">
      <c r="A164" s="179"/>
      <c r="B164" s="208"/>
      <c r="C164" s="476"/>
      <c r="D164" s="477"/>
      <c r="E164" s="209" t="s">
        <v>134</v>
      </c>
      <c r="L164" s="210">
        <v>73000</v>
      </c>
      <c r="M164" s="212" t="s">
        <v>38</v>
      </c>
      <c r="N164" s="216"/>
    </row>
    <row r="165" spans="2:60" s="174" customFormat="1" ht="150">
      <c r="B165" s="175"/>
      <c r="C165" s="476"/>
      <c r="D165" s="477"/>
      <c r="E165" s="182" t="s">
        <v>181</v>
      </c>
      <c r="F165" s="177"/>
      <c r="G165" s="177"/>
      <c r="H165" s="177"/>
      <c r="I165" s="177"/>
      <c r="J165" s="177"/>
      <c r="K165" s="177"/>
      <c r="L165" s="178">
        <v>600000</v>
      </c>
      <c r="M165" s="212" t="s">
        <v>47</v>
      </c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</row>
    <row r="166" spans="2:60" s="174" customFormat="1" ht="37.5">
      <c r="B166" s="175"/>
      <c r="C166" s="221"/>
      <c r="D166" s="222"/>
      <c r="E166" s="182" t="s">
        <v>191</v>
      </c>
      <c r="F166" s="177"/>
      <c r="G166" s="177"/>
      <c r="H166" s="177"/>
      <c r="I166" s="177"/>
      <c r="J166" s="177"/>
      <c r="K166" s="177"/>
      <c r="L166" s="178">
        <v>68534</v>
      </c>
      <c r="M166" s="213" t="s">
        <v>21</v>
      </c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</row>
    <row r="167" spans="2:60" s="174" customFormat="1" ht="18.75">
      <c r="B167" s="175"/>
      <c r="D167" s="185"/>
      <c r="E167" s="214" t="s">
        <v>182</v>
      </c>
      <c r="F167" s="177"/>
      <c r="G167" s="177"/>
      <c r="H167" s="177"/>
      <c r="I167" s="177"/>
      <c r="J167" s="177"/>
      <c r="K167" s="177"/>
      <c r="L167" s="178">
        <f>SUM(L156:L166)</f>
        <v>8121961</v>
      </c>
      <c r="M167" s="213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</row>
    <row r="168" spans="2:60" s="174" customFormat="1" ht="78.75" customHeight="1">
      <c r="B168" s="175"/>
      <c r="C168" s="478" t="s">
        <v>183</v>
      </c>
      <c r="D168" s="343"/>
      <c r="E168" s="217" t="s">
        <v>184</v>
      </c>
      <c r="F168" s="177"/>
      <c r="G168" s="177"/>
      <c r="H168" s="177"/>
      <c r="I168" s="177"/>
      <c r="J168" s="177"/>
      <c r="K168" s="177"/>
      <c r="L168" s="178">
        <v>-68534</v>
      </c>
      <c r="M168" s="213" t="s">
        <v>38</v>
      </c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</row>
    <row r="169" spans="2:60" s="174" customFormat="1" ht="48.75" customHeight="1">
      <c r="B169" s="175"/>
      <c r="C169" s="479"/>
      <c r="D169" s="316"/>
      <c r="E169" s="227" t="s">
        <v>202</v>
      </c>
      <c r="F169" s="177"/>
      <c r="G169" s="177"/>
      <c r="H169" s="177"/>
      <c r="I169" s="177"/>
      <c r="J169" s="177"/>
      <c r="K169" s="177"/>
      <c r="L169" s="178">
        <v>-28000</v>
      </c>
      <c r="M169" s="213" t="s">
        <v>38</v>
      </c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</row>
    <row r="170" spans="2:60" s="174" customFormat="1" ht="39" customHeight="1">
      <c r="B170" s="175"/>
      <c r="C170" s="479"/>
      <c r="D170" s="316"/>
      <c r="E170" s="228" t="s">
        <v>203</v>
      </c>
      <c r="F170" s="177"/>
      <c r="G170" s="177"/>
      <c r="H170" s="177"/>
      <c r="I170" s="177"/>
      <c r="J170" s="177"/>
      <c r="K170" s="177"/>
      <c r="L170" s="178">
        <v>-20000</v>
      </c>
      <c r="M170" s="213" t="s">
        <v>38</v>
      </c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</row>
    <row r="171" spans="2:60" s="174" customFormat="1" ht="18.75">
      <c r="B171" s="175"/>
      <c r="C171" s="480"/>
      <c r="D171" s="481"/>
      <c r="E171" s="214" t="s">
        <v>83</v>
      </c>
      <c r="F171" s="177"/>
      <c r="G171" s="177"/>
      <c r="H171" s="177"/>
      <c r="I171" s="177"/>
      <c r="J171" s="177"/>
      <c r="K171" s="177"/>
      <c r="L171" s="178">
        <f>L168+L169+L170</f>
        <v>-116534</v>
      </c>
      <c r="M171" s="213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</row>
    <row r="172" spans="2:60" s="174" customFormat="1" ht="48.75" customHeight="1">
      <c r="B172" s="175"/>
      <c r="C172" s="486" t="s">
        <v>185</v>
      </c>
      <c r="D172" s="375"/>
      <c r="E172" s="182" t="s">
        <v>184</v>
      </c>
      <c r="F172" s="177"/>
      <c r="G172" s="177"/>
      <c r="H172" s="177"/>
      <c r="I172" s="177"/>
      <c r="J172" s="177"/>
      <c r="K172" s="177"/>
      <c r="L172" s="178">
        <v>68534</v>
      </c>
      <c r="M172" s="212" t="s">
        <v>38</v>
      </c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14" s="65" customFormat="1" ht="24.75" customHeight="1">
      <c r="A173" s="174"/>
      <c r="B173" s="175"/>
      <c r="C173" s="311"/>
      <c r="D173" s="312"/>
      <c r="E173" s="214" t="s">
        <v>186</v>
      </c>
      <c r="F173" s="177"/>
      <c r="G173" s="177"/>
      <c r="H173" s="177"/>
      <c r="I173" s="177"/>
      <c r="J173" s="177"/>
      <c r="K173" s="177"/>
      <c r="L173" s="178">
        <f>L172</f>
        <v>68534</v>
      </c>
      <c r="M173" s="212"/>
      <c r="N173" s="211"/>
    </row>
    <row r="174" spans="1:14" s="65" customFormat="1" ht="48.75" customHeight="1">
      <c r="A174" s="174"/>
      <c r="B174" s="175"/>
      <c r="C174" s="473" t="s">
        <v>187</v>
      </c>
      <c r="D174" s="474"/>
      <c r="E174" s="475"/>
      <c r="F174" s="177"/>
      <c r="G174" s="177"/>
      <c r="H174" s="177"/>
      <c r="I174" s="177"/>
      <c r="J174" s="177"/>
      <c r="K174" s="177"/>
      <c r="L174" s="218">
        <f>L138+L155+L167+L171+L173</f>
        <v>2382334</v>
      </c>
      <c r="M174" s="212"/>
      <c r="N174" s="211"/>
    </row>
    <row r="175" spans="1:14" s="65" customFormat="1" ht="48.75" customHeight="1">
      <c r="A175" s="174"/>
      <c r="B175" s="175"/>
      <c r="C175" s="473" t="s">
        <v>189</v>
      </c>
      <c r="D175" s="474"/>
      <c r="E175" s="475"/>
      <c r="F175" s="177"/>
      <c r="G175" s="177"/>
      <c r="H175" s="177"/>
      <c r="I175" s="177"/>
      <c r="J175" s="177"/>
      <c r="K175" s="177"/>
      <c r="L175" s="218">
        <f>L132+L174</f>
        <v>2850605</v>
      </c>
      <c r="M175" s="212"/>
      <c r="N175" s="211"/>
    </row>
    <row r="176" spans="1:14" s="65" customFormat="1" ht="48.75" customHeight="1">
      <c r="A176" s="174"/>
      <c r="B176" s="175"/>
      <c r="C176" s="470" t="s">
        <v>188</v>
      </c>
      <c r="D176" s="471"/>
      <c r="E176" s="472"/>
      <c r="F176" s="177"/>
      <c r="G176" s="177"/>
      <c r="H176" s="177"/>
      <c r="I176" s="177"/>
      <c r="J176" s="177"/>
      <c r="K176" s="177"/>
      <c r="L176" s="218">
        <f>L60+L175</f>
        <v>3643888</v>
      </c>
      <c r="M176" s="212"/>
      <c r="N176" s="211"/>
    </row>
    <row r="177" spans="5:14" ht="18.75">
      <c r="E177" s="207"/>
      <c r="M177" s="220">
        <f>L13+L14+L18+L19+L20+L21+L22+L55+L57+L121+L122+L123+L124+L119+L166+L135+L136+L137+L153</f>
        <v>1439088</v>
      </c>
      <c r="N177" s="211"/>
    </row>
    <row r="178" ht="18">
      <c r="A178" s="1" t="s">
        <v>205</v>
      </c>
    </row>
    <row r="179" ht="18">
      <c r="A179" s="1" t="s">
        <v>190</v>
      </c>
    </row>
    <row r="180" ht="18">
      <c r="A180" s="1" t="s">
        <v>178</v>
      </c>
    </row>
    <row r="181" ht="18">
      <c r="A181" s="1" t="s">
        <v>179</v>
      </c>
    </row>
    <row r="184" spans="1:12" ht="20.25">
      <c r="A184" s="231"/>
      <c r="B184" s="232" t="s">
        <v>206</v>
      </c>
      <c r="C184" s="231"/>
      <c r="D184" s="231"/>
      <c r="E184" s="233"/>
      <c r="F184" s="234"/>
      <c r="G184" s="234"/>
      <c r="H184" s="234"/>
      <c r="I184" s="234"/>
      <c r="J184" s="234"/>
      <c r="K184" s="234"/>
      <c r="L184" s="235"/>
    </row>
    <row r="185" spans="1:12" ht="38.25" customHeight="1">
      <c r="A185" s="231" t="s">
        <v>207</v>
      </c>
      <c r="B185" s="512" t="s">
        <v>208</v>
      </c>
      <c r="C185" s="513"/>
      <c r="D185" s="513"/>
      <c r="E185" s="513"/>
      <c r="F185" s="513"/>
      <c r="G185" s="513"/>
      <c r="H185" s="513"/>
      <c r="I185" s="513"/>
      <c r="J185" s="513"/>
      <c r="K185" s="513"/>
      <c r="L185" s="513"/>
    </row>
    <row r="186" spans="1:12" ht="51.75" customHeight="1">
      <c r="A186" s="231" t="s">
        <v>209</v>
      </c>
      <c r="B186" s="512" t="s">
        <v>210</v>
      </c>
      <c r="C186" s="514"/>
      <c r="D186" s="514"/>
      <c r="E186" s="514"/>
      <c r="F186" s="514"/>
      <c r="G186" s="514"/>
      <c r="H186" s="514"/>
      <c r="I186" s="514"/>
      <c r="J186" s="514"/>
      <c r="K186" s="514"/>
      <c r="L186" s="514"/>
    </row>
    <row r="187" spans="1:12" ht="81.75" customHeight="1">
      <c r="A187" s="231" t="s">
        <v>211</v>
      </c>
      <c r="B187" s="512" t="s">
        <v>212</v>
      </c>
      <c r="C187" s="514"/>
      <c r="D187" s="514"/>
      <c r="E187" s="514"/>
      <c r="F187" s="514"/>
      <c r="G187" s="514"/>
      <c r="H187" s="514"/>
      <c r="I187" s="514"/>
      <c r="J187" s="514"/>
      <c r="K187" s="514"/>
      <c r="L187" s="514"/>
    </row>
  </sheetData>
  <sheetProtection/>
  <mergeCells count="107">
    <mergeCell ref="B185:L185"/>
    <mergeCell ref="B186:L186"/>
    <mergeCell ref="B187:L187"/>
    <mergeCell ref="C130:D131"/>
    <mergeCell ref="C142:D142"/>
    <mergeCell ref="C143:D143"/>
    <mergeCell ref="C144:D144"/>
    <mergeCell ref="C145:D145"/>
    <mergeCell ref="C146:D146"/>
    <mergeCell ref="C147:D147"/>
    <mergeCell ref="B110:M110"/>
    <mergeCell ref="C114:E114"/>
    <mergeCell ref="C115:E115"/>
    <mergeCell ref="C133:E133"/>
    <mergeCell ref="C139:D139"/>
    <mergeCell ref="C140:D140"/>
    <mergeCell ref="C134:D138"/>
    <mergeCell ref="C126:D126"/>
    <mergeCell ref="C100:D100"/>
    <mergeCell ref="A101:E101"/>
    <mergeCell ref="B103:J103"/>
    <mergeCell ref="B111:L111"/>
    <mergeCell ref="B112:K112"/>
    <mergeCell ref="B104:K104"/>
    <mergeCell ref="B105:K105"/>
    <mergeCell ref="B106:L106"/>
    <mergeCell ref="B107:K107"/>
    <mergeCell ref="B109:L109"/>
    <mergeCell ref="C84:E84"/>
    <mergeCell ref="C85:E85"/>
    <mergeCell ref="C86:D87"/>
    <mergeCell ref="C88:D90"/>
    <mergeCell ref="C97:D98"/>
    <mergeCell ref="C99:D99"/>
    <mergeCell ref="B63:B65"/>
    <mergeCell ref="C63:D63"/>
    <mergeCell ref="C66:D68"/>
    <mergeCell ref="C71:D74"/>
    <mergeCell ref="C75:D76"/>
    <mergeCell ref="C78:D79"/>
    <mergeCell ref="C38:D39"/>
    <mergeCell ref="C40:D44"/>
    <mergeCell ref="C45:D47"/>
    <mergeCell ref="C53:D53"/>
    <mergeCell ref="C54:E54"/>
    <mergeCell ref="C124:D124"/>
    <mergeCell ref="C116:D118"/>
    <mergeCell ref="C55:D56"/>
    <mergeCell ref="C57:D58"/>
    <mergeCell ref="C59:D59"/>
    <mergeCell ref="C12:E12"/>
    <mergeCell ref="C13:D17"/>
    <mergeCell ref="C18:D24"/>
    <mergeCell ref="C27:D29"/>
    <mergeCell ref="C30:D32"/>
    <mergeCell ref="C33:D37"/>
    <mergeCell ref="G8:H8"/>
    <mergeCell ref="I8:J8"/>
    <mergeCell ref="K8:K9"/>
    <mergeCell ref="L8:L9"/>
    <mergeCell ref="M8:M9"/>
    <mergeCell ref="C10:D10"/>
    <mergeCell ref="A63:A65"/>
    <mergeCell ref="K2:M3"/>
    <mergeCell ref="A4:M4"/>
    <mergeCell ref="A5:M5"/>
    <mergeCell ref="A6:M6"/>
    <mergeCell ref="A8:A9"/>
    <mergeCell ref="B8:B9"/>
    <mergeCell ref="C8:D9"/>
    <mergeCell ref="E8:E9"/>
    <mergeCell ref="F8:F9"/>
    <mergeCell ref="C48:D49"/>
    <mergeCell ref="C119:D120"/>
    <mergeCell ref="C121:D123"/>
    <mergeCell ref="C132:E132"/>
    <mergeCell ref="C127:D129"/>
    <mergeCell ref="C61:E61"/>
    <mergeCell ref="C62:E62"/>
    <mergeCell ref="C60:E60"/>
    <mergeCell ref="C80:D81"/>
    <mergeCell ref="C82:D83"/>
    <mergeCell ref="C150:D150"/>
    <mergeCell ref="C151:D151"/>
    <mergeCell ref="C152:D152"/>
    <mergeCell ref="C156:D156"/>
    <mergeCell ref="A134:A138"/>
    <mergeCell ref="B134:B138"/>
    <mergeCell ref="C141:D141"/>
    <mergeCell ref="C157:D157"/>
    <mergeCell ref="C158:D158"/>
    <mergeCell ref="C51:D52"/>
    <mergeCell ref="C25:D26"/>
    <mergeCell ref="C172:D173"/>
    <mergeCell ref="C174:E174"/>
    <mergeCell ref="C148:D148"/>
    <mergeCell ref="C149:D149"/>
    <mergeCell ref="C161:D161"/>
    <mergeCell ref="C162:D162"/>
    <mergeCell ref="C176:E176"/>
    <mergeCell ref="C175:E175"/>
    <mergeCell ref="C165:D165"/>
    <mergeCell ref="C168:D171"/>
    <mergeCell ref="C159:D159"/>
    <mergeCell ref="C160:D160"/>
    <mergeCell ref="C163:D163"/>
    <mergeCell ref="C164:D164"/>
  </mergeCell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1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Арлахова Оксана Владимировна</dc:creator>
  <cp:keywords/>
  <dc:description/>
  <cp:lastModifiedBy>Work</cp:lastModifiedBy>
  <cp:lastPrinted>2020-04-28T06:42:45Z</cp:lastPrinted>
  <dcterms:created xsi:type="dcterms:W3CDTF">2003-10-23T05:13:42Z</dcterms:created>
  <dcterms:modified xsi:type="dcterms:W3CDTF">2020-05-04T08:40:39Z</dcterms:modified>
  <cp:category/>
  <cp:version/>
  <cp:contentType/>
  <cp:contentStatus/>
</cp:coreProperties>
</file>